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200" windowHeight="6180" activeTab="2"/>
  </bookViews>
  <sheets>
    <sheet name="додаток 4" sheetId="3" r:id="rId1"/>
    <sheet name="додаток 5" sheetId="4" r:id="rId2"/>
    <sheet name="додаток 6" sheetId="6" r:id="rId3"/>
    <sheet name="Лист4" sheetId="7" r:id="rId4"/>
    <sheet name="по рокам" sheetId="1" r:id="rId5"/>
    <sheet name="Лист2" sheetId="2" r:id="rId6"/>
    <sheet name="Лист1" sheetId="5" r:id="rId7"/>
    <sheet name="Лист5" sheetId="8" r:id="rId8"/>
  </sheets>
  <calcPr calcId="144525"/>
</workbook>
</file>

<file path=xl/calcChain.xml><?xml version="1.0" encoding="utf-8"?>
<calcChain xmlns="http://schemas.openxmlformats.org/spreadsheetml/2006/main">
  <c r="C227" i="6" l="1"/>
  <c r="E226" i="6"/>
  <c r="F226" i="6"/>
  <c r="D226" i="6"/>
  <c r="E225" i="6"/>
  <c r="F225" i="6" s="1"/>
  <c r="D225" i="6"/>
  <c r="E224" i="6"/>
  <c r="F224" i="6"/>
  <c r="D224" i="6"/>
  <c r="E223" i="6"/>
  <c r="F223" i="6" s="1"/>
  <c r="D223" i="6"/>
  <c r="E222" i="6"/>
  <c r="F222" i="6"/>
  <c r="D222" i="6"/>
  <c r="F221" i="6"/>
  <c r="E221" i="6"/>
  <c r="D221" i="6"/>
  <c r="E220" i="6"/>
  <c r="F220" i="6"/>
  <c r="D220" i="6"/>
  <c r="E219" i="6"/>
  <c r="F219" i="6" s="1"/>
  <c r="F227" i="6" s="1"/>
  <c r="D219" i="6"/>
  <c r="E218" i="6"/>
  <c r="F218" i="6"/>
  <c r="D218" i="6"/>
  <c r="E21" i="8"/>
  <c r="F21" i="8" s="1"/>
  <c r="E22" i="8"/>
  <c r="F22" i="8" s="1"/>
  <c r="E23" i="8"/>
  <c r="F23" i="8" s="1"/>
  <c r="E24" i="8"/>
  <c r="F24" i="8" s="1"/>
  <c r="E25" i="8"/>
  <c r="F25" i="8" s="1"/>
  <c r="E26" i="8"/>
  <c r="F26" i="8" s="1"/>
  <c r="E27" i="8"/>
  <c r="F27" i="8" s="1"/>
  <c r="E28" i="8"/>
  <c r="F28" i="8" s="1"/>
  <c r="E29" i="8"/>
  <c r="F29" i="8" s="1"/>
  <c r="D133" i="6"/>
  <c r="E30" i="8"/>
  <c r="D22" i="8"/>
  <c r="D23" i="8"/>
  <c r="D24" i="8"/>
  <c r="D25" i="8"/>
  <c r="D26" i="8"/>
  <c r="D27" i="8"/>
  <c r="D28" i="8"/>
  <c r="D29" i="8"/>
  <c r="D21" i="8"/>
  <c r="D30" i="8" s="1"/>
  <c r="C30" i="8"/>
  <c r="H13" i="8"/>
  <c r="G13" i="8"/>
  <c r="F13" i="8"/>
  <c r="K12" i="8"/>
  <c r="J12" i="8"/>
  <c r="I12" i="8" s="1"/>
  <c r="E12" i="8"/>
  <c r="E13" i="8" s="1"/>
  <c r="D12" i="8"/>
  <c r="K11" i="8"/>
  <c r="I11" i="8" s="1"/>
  <c r="D11" i="8"/>
  <c r="C11" i="8"/>
  <c r="K10" i="8"/>
  <c r="J10" i="8"/>
  <c r="I10" i="8"/>
  <c r="D10" i="8"/>
  <c r="C10" i="8"/>
  <c r="K9" i="8"/>
  <c r="I9" i="8"/>
  <c r="D9" i="8"/>
  <c r="C9" i="8"/>
  <c r="K8" i="8"/>
  <c r="J8" i="8"/>
  <c r="I8" i="8" s="1"/>
  <c r="D8" i="8"/>
  <c r="C8" i="8"/>
  <c r="K7" i="8"/>
  <c r="J7" i="8"/>
  <c r="I7" i="8" s="1"/>
  <c r="D7" i="8"/>
  <c r="C7" i="8"/>
  <c r="K6" i="8"/>
  <c r="I6" i="8" s="1"/>
  <c r="D6" i="8"/>
  <c r="C6" i="8"/>
  <c r="K5" i="8"/>
  <c r="I5" i="8" s="1"/>
  <c r="D5" i="8"/>
  <c r="C5" i="8"/>
  <c r="K4" i="8"/>
  <c r="K13" i="8" s="1"/>
  <c r="I4" i="8"/>
  <c r="D4" i="8"/>
  <c r="D13" i="8" s="1"/>
  <c r="C4" i="8"/>
  <c r="D211" i="6"/>
  <c r="D204" i="6"/>
  <c r="D210" i="6" s="1"/>
  <c r="D209" i="6"/>
  <c r="D206" i="6"/>
  <c r="D213" i="6"/>
  <c r="D205" i="6"/>
  <c r="D203" i="6"/>
  <c r="D194" i="6"/>
  <c r="D195" i="6"/>
  <c r="D175" i="6"/>
  <c r="D172" i="6"/>
  <c r="D174" i="6" s="1"/>
  <c r="D207" i="6" s="1"/>
  <c r="D170" i="6"/>
  <c r="D171" i="6"/>
  <c r="D164" i="6"/>
  <c r="D168" i="6"/>
  <c r="D169" i="6" s="1"/>
  <c r="D163" i="6"/>
  <c r="D141" i="6"/>
  <c r="D147" i="6"/>
  <c r="D152" i="6" s="1"/>
  <c r="D139" i="6"/>
  <c r="D134" i="6"/>
  <c r="D160" i="6"/>
  <c r="D128" i="6"/>
  <c r="D123" i="6"/>
  <c r="D118" i="6"/>
  <c r="D116" i="6"/>
  <c r="D117" i="6" s="1"/>
  <c r="D115" i="6"/>
  <c r="D114" i="6"/>
  <c r="D120" i="6"/>
  <c r="D79" i="6"/>
  <c r="D82" i="6"/>
  <c r="D69" i="6"/>
  <c r="D71" i="6"/>
  <c r="D63" i="6"/>
  <c r="D66" i="6"/>
  <c r="D53" i="6"/>
  <c r="D46" i="6"/>
  <c r="D31" i="6"/>
  <c r="D35" i="6"/>
  <c r="D34" i="6"/>
  <c r="D16" i="6"/>
  <c r="D25" i="6"/>
  <c r="D32" i="6"/>
  <c r="E76" i="3"/>
  <c r="G76" i="3"/>
  <c r="H76" i="3"/>
  <c r="I76" i="3"/>
  <c r="J76" i="3"/>
  <c r="K76" i="3"/>
  <c r="L76" i="3"/>
  <c r="D125" i="6"/>
  <c r="D135" i="6"/>
  <c r="D132" i="6"/>
  <c r="D227" i="6"/>
  <c r="E227" i="6"/>
  <c r="J13" i="8"/>
  <c r="D130" i="6"/>
  <c r="D197" i="6"/>
  <c r="D173" i="6"/>
  <c r="D119" i="6"/>
  <c r="D67" i="6"/>
  <c r="D70" i="6"/>
  <c r="D36" i="6"/>
  <c r="D29" i="6"/>
  <c r="D22" i="6"/>
  <c r="N42" i="3"/>
  <c r="N76" i="3" s="1"/>
  <c r="Q42" i="3"/>
  <c r="Q76" i="3" s="1"/>
  <c r="U42" i="3"/>
  <c r="U76" i="3" s="1"/>
  <c r="V42" i="3"/>
  <c r="V76" i="3" s="1"/>
  <c r="W42" i="3"/>
  <c r="W76" i="3" s="1"/>
  <c r="X42" i="3"/>
  <c r="X76" i="3" s="1"/>
  <c r="Y42" i="3"/>
  <c r="Y76" i="3" s="1"/>
  <c r="E93" i="3"/>
  <c r="E113" i="3" s="1"/>
  <c r="E114" i="3" s="1"/>
  <c r="G93" i="3"/>
  <c r="G94" i="3"/>
  <c r="H93" i="3"/>
  <c r="H113" i="3"/>
  <c r="H114" i="3" s="1"/>
  <c r="I93" i="3"/>
  <c r="I94" i="3" s="1"/>
  <c r="J93" i="3"/>
  <c r="J113" i="3" s="1"/>
  <c r="J114" i="3" s="1"/>
  <c r="K93" i="3"/>
  <c r="K94" i="3"/>
  <c r="L93" i="3"/>
  <c r="L113" i="3"/>
  <c r="L114" i="3" s="1"/>
  <c r="N93" i="3"/>
  <c r="N94" i="3" s="1"/>
  <c r="P90" i="3"/>
  <c r="O90" i="3"/>
  <c r="P41" i="3"/>
  <c r="F41" i="3" s="1"/>
  <c r="M41" i="3" s="1"/>
  <c r="O41" i="3" s="1"/>
  <c r="P40" i="3"/>
  <c r="F40" i="3" s="1"/>
  <c r="P39" i="3"/>
  <c r="F39" i="3" s="1"/>
  <c r="M39" i="3" s="1"/>
  <c r="O39" i="3" s="1"/>
  <c r="P38" i="3"/>
  <c r="F38" i="3" s="1"/>
  <c r="P37" i="3"/>
  <c r="F37" i="3" s="1"/>
  <c r="M37" i="3" s="1"/>
  <c r="O37" i="3" s="1"/>
  <c r="R36" i="3"/>
  <c r="S36" i="3" s="1"/>
  <c r="R35" i="3"/>
  <c r="S35" i="3" s="1"/>
  <c r="H6" i="2"/>
  <c r="H7" i="2"/>
  <c r="H8" i="2"/>
  <c r="H9" i="2"/>
  <c r="H10" i="2"/>
  <c r="H11" i="2"/>
  <c r="H12" i="2"/>
  <c r="H5" i="2"/>
  <c r="AI20" i="1"/>
  <c r="AH20" i="1" s="1"/>
  <c r="AG20" i="1" s="1"/>
  <c r="AF20" i="1" s="1"/>
  <c r="AE20" i="1" s="1"/>
  <c r="AD20" i="1" s="1"/>
  <c r="AC20" i="1" s="1"/>
  <c r="AB20" i="1" s="1"/>
  <c r="AA20" i="1" s="1"/>
  <c r="Z20" i="1" s="1"/>
  <c r="Y20" i="1" s="1"/>
  <c r="X20" i="1" s="1"/>
  <c r="W20" i="1" s="1"/>
  <c r="V20" i="1" s="1"/>
  <c r="U20" i="1" s="1"/>
  <c r="T20" i="1" s="1"/>
  <c r="R21" i="1"/>
  <c r="S21" i="1" s="1"/>
  <c r="R22" i="1"/>
  <c r="S22" i="1" s="1"/>
  <c r="P22" i="1" s="1"/>
  <c r="F22" i="1" s="1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F18" i="2"/>
  <c r="Q92" i="3" s="1"/>
  <c r="Q93" i="3" s="1"/>
  <c r="F17" i="2"/>
  <c r="G17" i="2" s="1"/>
  <c r="F16" i="2"/>
  <c r="G16" i="2" s="1"/>
  <c r="F15" i="2"/>
  <c r="G15" i="2" s="1"/>
  <c r="C14" i="2"/>
  <c r="F13" i="2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C4" i="2"/>
  <c r="D4" i="2" s="1"/>
  <c r="P23" i="1"/>
  <c r="F23" i="1" s="1"/>
  <c r="M23" i="1"/>
  <c r="O23" i="1" s="1"/>
  <c r="P24" i="1"/>
  <c r="F24" i="1" s="1"/>
  <c r="P25" i="1"/>
  <c r="F25" i="1" s="1"/>
  <c r="M25" i="1" s="1"/>
  <c r="O25" i="1" s="1"/>
  <c r="P26" i="1"/>
  <c r="F26" i="1" s="1"/>
  <c r="P27" i="1"/>
  <c r="F27" i="1" s="1"/>
  <c r="M27" i="1"/>
  <c r="O27" i="1" s="1"/>
  <c r="I22" i="8"/>
  <c r="D146" i="6"/>
  <c r="D129" i="6"/>
  <c r="D131" i="6"/>
  <c r="D140" i="6"/>
  <c r="D159" i="6"/>
  <c r="D33" i="6"/>
  <c r="D52" i="6"/>
  <c r="D41" i="6"/>
  <c r="H94" i="3"/>
  <c r="L94" i="3"/>
  <c r="N113" i="3"/>
  <c r="N114" i="3"/>
  <c r="K113" i="3"/>
  <c r="K114" i="3"/>
  <c r="I113" i="3"/>
  <c r="I114" i="3"/>
  <c r="G113" i="3"/>
  <c r="G114" i="3"/>
  <c r="J94" i="3"/>
  <c r="E94" i="3"/>
  <c r="R92" i="3"/>
  <c r="P92" i="3" s="1"/>
  <c r="F90" i="3"/>
  <c r="D90" i="3"/>
  <c r="M90" i="3" s="1"/>
  <c r="R42" i="3"/>
  <c r="R76" i="3" s="1"/>
  <c r="P36" i="3"/>
  <c r="F36" i="3"/>
  <c r="M36" i="3" s="1"/>
  <c r="O36" i="3" s="1"/>
  <c r="M38" i="3"/>
  <c r="O38" i="3"/>
  <c r="D38" i="3"/>
  <c r="M40" i="3"/>
  <c r="O40" i="3"/>
  <c r="D40" i="3"/>
  <c r="P35" i="3"/>
  <c r="D37" i="3"/>
  <c r="D39" i="3"/>
  <c r="D41" i="3"/>
  <c r="D26" i="1"/>
  <c r="M26" i="1"/>
  <c r="O26" i="1"/>
  <c r="D24" i="1"/>
  <c r="M24" i="1"/>
  <c r="O24" i="1" s="1"/>
  <c r="D22" i="1"/>
  <c r="M22" i="1"/>
  <c r="O22" i="1"/>
  <c r="P20" i="1"/>
  <c r="E14" i="2"/>
  <c r="C2" i="2"/>
  <c r="D14" i="2"/>
  <c r="D27" i="1"/>
  <c r="D25" i="1"/>
  <c r="D23" i="1"/>
  <c r="D181" i="6"/>
  <c r="D180" i="6"/>
  <c r="D136" i="6"/>
  <c r="D138" i="6"/>
  <c r="D137" i="6"/>
  <c r="R93" i="3"/>
  <c r="R94" i="3" s="1"/>
  <c r="D36" i="3"/>
  <c r="F35" i="3"/>
  <c r="F20" i="1"/>
  <c r="D20" i="1" s="1"/>
  <c r="R113" i="3"/>
  <c r="R114" i="3" s="1"/>
  <c r="M35" i="3"/>
  <c r="O35" i="3" s="1"/>
  <c r="D35" i="3"/>
  <c r="M20" i="1"/>
  <c r="O20" i="1" s="1"/>
  <c r="P21" i="1"/>
  <c r="P19" i="1" s="1"/>
  <c r="F19" i="1" s="1"/>
  <c r="F21" i="1"/>
  <c r="D21" i="1" s="1"/>
  <c r="M21" i="1"/>
  <c r="O21" i="1" s="1"/>
  <c r="S89" i="3"/>
  <c r="D15" i="6"/>
  <c r="D73" i="6" s="1"/>
  <c r="F92" i="3" l="1"/>
  <c r="D92" i="3" s="1"/>
  <c r="M92" i="3" s="1"/>
  <c r="O92" i="3"/>
  <c r="O19" i="1"/>
  <c r="D27" i="6"/>
  <c r="D72" i="6"/>
  <c r="G5" i="2"/>
  <c r="T34" i="3"/>
  <c r="F30" i="8"/>
  <c r="D26" i="6"/>
  <c r="T89" i="3"/>
  <c r="F14" i="2"/>
  <c r="G14" i="2" s="1"/>
  <c r="Q94" i="3"/>
  <c r="Q113" i="3"/>
  <c r="Q114" i="3" s="1"/>
  <c r="S42" i="3"/>
  <c r="S76" i="3" s="1"/>
  <c r="I13" i="8"/>
  <c r="G18" i="2"/>
  <c r="S91" i="3"/>
  <c r="C12" i="8"/>
  <c r="C13" i="8" s="1"/>
  <c r="U89" i="3" l="1"/>
  <c r="V89" i="3" s="1"/>
  <c r="G13" i="2"/>
  <c r="G19" i="2" s="1"/>
  <c r="T91" i="3"/>
  <c r="T93" i="3" s="1"/>
  <c r="T42" i="3"/>
  <c r="T76" i="3" s="1"/>
  <c r="P34" i="3"/>
  <c r="S93" i="3"/>
  <c r="T94" i="3" l="1"/>
  <c r="T113" i="3"/>
  <c r="T114" i="3" s="1"/>
  <c r="V93" i="3"/>
  <c r="S113" i="3"/>
  <c r="S114" i="3" s="1"/>
  <c r="S94" i="3"/>
  <c r="F34" i="3"/>
  <c r="P42" i="3"/>
  <c r="P91" i="3"/>
  <c r="U93" i="3"/>
  <c r="W89" i="3"/>
  <c r="W93" i="3" l="1"/>
  <c r="U94" i="3"/>
  <c r="U113" i="3"/>
  <c r="U114" i="3" s="1"/>
  <c r="F42" i="3"/>
  <c r="F76" i="3" s="1"/>
  <c r="P76" i="3"/>
  <c r="X89" i="3"/>
  <c r="X93" i="3" s="1"/>
  <c r="F91" i="3"/>
  <c r="D91" i="3" s="1"/>
  <c r="M91" i="3" s="1"/>
  <c r="O91" i="3"/>
  <c r="D34" i="3"/>
  <c r="D42" i="3" s="1"/>
  <c r="D76" i="3" s="1"/>
  <c r="M34" i="3"/>
  <c r="V113" i="3"/>
  <c r="V114" i="3" s="1"/>
  <c r="V94" i="3"/>
  <c r="O34" i="3" l="1"/>
  <c r="O42" i="3" s="1"/>
  <c r="O76" i="3" s="1"/>
  <c r="M42" i="3"/>
  <c r="X94" i="3"/>
  <c r="X113" i="3"/>
  <c r="X114" i="3" s="1"/>
  <c r="Y89" i="3"/>
  <c r="Y93" i="3" s="1"/>
  <c r="P89" i="3"/>
  <c r="W113" i="3"/>
  <c r="W114" i="3" s="1"/>
  <c r="W94" i="3"/>
  <c r="O89" i="3" l="1"/>
  <c r="O93" i="3" s="1"/>
  <c r="F89" i="3"/>
  <c r="P93" i="3"/>
  <c r="M76" i="3"/>
  <c r="E26" i="4"/>
  <c r="Y113" i="3"/>
  <c r="Y114" i="3" s="1"/>
  <c r="Y94" i="3"/>
  <c r="D89" i="3" l="1"/>
  <c r="F93" i="3"/>
  <c r="C26" i="4"/>
  <c r="C29" i="4" s="1"/>
  <c r="E29" i="4"/>
  <c r="P94" i="3"/>
  <c r="P113" i="3"/>
  <c r="P114" i="3" s="1"/>
  <c r="O113" i="3"/>
  <c r="O114" i="3" s="1"/>
  <c r="O94" i="3"/>
  <c r="F94" i="3" l="1"/>
  <c r="F113" i="3"/>
  <c r="F114" i="3" s="1"/>
  <c r="D93" i="3"/>
  <c r="M89" i="3"/>
  <c r="M93" i="3" s="1"/>
  <c r="M113" i="3" l="1"/>
  <c r="M114" i="3" s="1"/>
  <c r="M94" i="3"/>
  <c r="C54" i="4"/>
  <c r="D113" i="3"/>
  <c r="D114" i="3" s="1"/>
  <c r="D94" i="3"/>
  <c r="C55" i="4" l="1"/>
  <c r="C56" i="4" s="1"/>
  <c r="C57" i="4" s="1"/>
  <c r="E54" i="4"/>
  <c r="E55" i="4" s="1"/>
  <c r="E56" i="4" s="1"/>
  <c r="E57" i="4" s="1"/>
</calcChain>
</file>

<file path=xl/sharedStrings.xml><?xml version="1.0" encoding="utf-8"?>
<sst xmlns="http://schemas.openxmlformats.org/spreadsheetml/2006/main" count="1731" uniqueCount="455">
  <si>
    <t>№ з/п</t>
  </si>
  <si>
    <t>Найме-</t>
  </si>
  <si>
    <t>нування заходів (по-</t>
  </si>
  <si>
    <t>об'єкт-</t>
  </si>
  <si>
    <t>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</si>
  <si>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</si>
  <si>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грн. (без ПДВ)</t>
  </si>
  <si>
    <t>Сума позичкових коштів та відсотків за їх використання, що підлягає поверненню у планованому періоді, тис. грн. (без ПДВ)</t>
  </si>
  <si>
    <t>Сума інших залучених коштів, що підлягає поверненню у планованому періоді, тис. грн. (без ПДВ)</t>
  </si>
  <si>
    <t>Кошти, що враховуються у структурі тарифів гр. 5 + гр. 6. + гр. 11 + гр. 12 тис. грн. (без ПДВ)</t>
  </si>
  <si>
    <t>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</si>
  <si>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</si>
  <si>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t>Строк окупності (місяців)*</t>
  </si>
  <si>
    <t>№ аркуша обґрунтовуючих матеріалів</t>
  </si>
  <si>
    <t>Економія фонду заробітної плати, (тис. грн. /рік)</t>
  </si>
  <si>
    <t>Економічний ефект (тис. грн.)**</t>
  </si>
  <si>
    <t>загальна сума</t>
  </si>
  <si>
    <t>з урахуванням:</t>
  </si>
  <si>
    <t>господарський (вартість матеріальних ресурсів)</t>
  </si>
  <si>
    <t>підрядний</t>
  </si>
  <si>
    <t>II кв.</t>
  </si>
  <si>
    <t>IV кв.</t>
  </si>
  <si>
    <t>амортизаційні відрахування</t>
  </si>
  <si>
    <t>виробничі інвестиції з прибутку</t>
  </si>
  <si>
    <t>отримані у плановому періоді позичкові кошти фінансових установ, що підлягають поверненню</t>
  </si>
  <si>
    <t>отримані у планованому періоді бюджетні кошти, що не підлягають поверненню</t>
  </si>
  <si>
    <t>інші залучені кошти, отримані у планованому періоді, з них:</t>
  </si>
  <si>
    <t>що підлягають поверненню</t>
  </si>
  <si>
    <t>що не підлягають поверненню</t>
  </si>
  <si>
    <t>I</t>
  </si>
  <si>
    <t>ВОДОПОСТАЧАННЯ</t>
  </si>
  <si>
    <t>Будівництво, реконструкція та модернізація об'єктів водопостачання, з урахуванням:</t>
  </si>
  <si>
    <t>Заходи зі зниження питомих витрат, а також втрат ресурсів, з них:</t>
  </si>
  <si>
    <t>х</t>
  </si>
  <si>
    <t>Усього за підпунктом 1.1.1</t>
  </si>
  <si>
    <t>Заходи щодо забезпечення технологічного обліку ресурсів, з них:</t>
  </si>
  <si>
    <t>Усього за підпунктом 1.1.2</t>
  </si>
  <si>
    <t>1.1.3.</t>
  </si>
  <si>
    <t>Заходи щодо зменшення обсягу витрат води на технологічні потреби, з них:</t>
  </si>
  <si>
    <t>Усього за підпунктом 1.1.3</t>
  </si>
  <si>
    <t>Заходи щодо підвищення якості послуг з централізованого водопостачання, з них:</t>
  </si>
  <si>
    <t>Усього за підпунктом 1.1.4</t>
  </si>
  <si>
    <r>
      <t> </t>
    </r>
    <r>
      <rPr>
        <sz val="9"/>
        <color indexed="8"/>
        <rFont val="Times New Roman"/>
        <family val="1"/>
        <charset val="204"/>
      </rPr>
      <t>426,773 </t>
    </r>
  </si>
  <si>
    <r>
      <t>426,773 </t>
    </r>
    <r>
      <rPr>
        <sz val="10"/>
        <color indexed="8"/>
        <rFont val="Times New Roman"/>
        <family val="1"/>
        <charset val="204"/>
      </rPr>
      <t> </t>
    </r>
  </si>
  <si>
    <t>61,846 </t>
  </si>
  <si>
    <t>10,403 </t>
  </si>
  <si>
    <t>20,633 </t>
  </si>
  <si>
    <t>Заходи щодо підвищення екологічної безпеки та охорони навколишнього середовища, з них:</t>
  </si>
  <si>
    <t>Усього за підпунктом 1.1.5</t>
  </si>
  <si>
    <t>Інші заходи, з них:</t>
  </si>
  <si>
    <t>Усього за підпунктом 1.1.6</t>
  </si>
  <si>
    <t>Усього за пунктом 1.1</t>
  </si>
  <si>
    <t>1.2.</t>
  </si>
  <si>
    <t>1.2.1.</t>
  </si>
  <si>
    <t>Заходи зі зниження питомих витрат, а також втрат ресурсів, них:</t>
  </si>
  <si>
    <t>Усього за підпунктом 1.2.1</t>
  </si>
  <si>
    <t>Усього за підпунктом 1.2.2</t>
  </si>
  <si>
    <t>Заходи щодо зменшення обсягу витрат води на технологічні потреби, в них:</t>
  </si>
  <si>
    <t>Усього за підпунктом 1.2.3</t>
  </si>
  <si>
    <t>Заходи щодо підвищення якості послуг з централізованого водопостачання, в них:</t>
  </si>
  <si>
    <t>Усього за підпунктом 1.2.4</t>
  </si>
  <si>
    <t>Заходи щодо провадження та розвитку інформаційних технологій, в них: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</si>
  <si>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</si>
  <si>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в них:</t>
  </si>
  <si>
    <t>Усього за підпунктом 1.2.6</t>
  </si>
  <si>
    <t>Заходи щодо підвищення екологічної безпеки та охорони навколишнього середовища, в них:</t>
  </si>
  <si>
    <t>Усього за підпунктом 1.2.7</t>
  </si>
  <si>
    <t>Інші заходи, в них:</t>
  </si>
  <si>
    <t>Усього за підпунктом 1.2.8</t>
  </si>
  <si>
    <t>Усього за пунктом 1.2</t>
  </si>
  <si>
    <t>Усього за розділом I</t>
  </si>
  <si>
    <t>II</t>
  </si>
  <si>
    <t>ВОДОВІДВЕДЕННЯ</t>
  </si>
  <si>
    <t>2.1.</t>
  </si>
  <si>
    <t>Будівництво, реконструкція та модернізація об'єктів водовідведення, з урахуванням:</t>
  </si>
  <si>
    <t>Усього за підпунктом 2.1.1</t>
  </si>
  <si>
    <t>Усього за підпунктом 2.1.2.</t>
  </si>
  <si>
    <t>Усього за підпунктом 2.1.3</t>
  </si>
  <si>
    <t>Усього за підпунктом 2.1.4</t>
  </si>
  <si>
    <t>Усього за пунктом 2.1.</t>
  </si>
  <si>
    <t>2.2.</t>
  </si>
  <si>
    <t>2.2.1.</t>
  </si>
  <si>
    <t>Усього за підпунктом 2.2.1</t>
  </si>
  <si>
    <t>Усього за підпунктом 2.2.2</t>
  </si>
  <si>
    <t>Заходи щодо провадження та розвитку інформаційних технологій, з них:</t>
  </si>
  <si>
    <t>Усього за підпунктом 2.2.3.</t>
  </si>
  <si>
    <t>Усього за підпунктом 2.2.4</t>
  </si>
  <si>
    <t>Усього за підпунктом 2.2.5</t>
  </si>
  <si>
    <t>Усього за підпунктом 2.2.6</t>
  </si>
  <si>
    <t>Усього за пунктом 2.2</t>
  </si>
  <si>
    <t>Усього за розділом II</t>
  </si>
  <si>
    <t>Усього за інвестиційною програмою</t>
  </si>
  <si>
    <t>Примітки:</t>
  </si>
  <si>
    <r>
      <t xml:space="preserve">* </t>
    </r>
    <r>
      <rPr>
        <sz val="10"/>
        <color indexed="8"/>
        <rFont val="Times New Roman"/>
        <family val="1"/>
        <charset val="204"/>
      </rPr>
      <t>Суми витрат по заходах та економічний ефект від їх впровадження при розрахунку строку окупності враховувати без ПДВ.</t>
    </r>
  </si>
  <si>
    <r>
      <t xml:space="preserve">** </t>
    </r>
    <r>
      <rPr>
        <sz val="10"/>
        <color indexed="8"/>
        <rFont val="Times New Roman"/>
        <family val="1"/>
        <charset val="204"/>
      </rPr>
      <t>Складові розрахунку економічного ефекту від впровадження заходів враховувати без ПДВ.</t>
    </r>
  </si>
  <si>
    <r>
      <t xml:space="preserve">х - </t>
    </r>
    <r>
      <rPr>
        <sz val="10"/>
        <color indexed="8"/>
        <rFont val="Times New Roman"/>
        <family val="1"/>
        <charset val="204"/>
      </rPr>
      <t>ліцензіатом не заповнюється.</t>
    </r>
  </si>
  <si>
    <t>Головний економіст</t>
  </si>
  <si>
    <t>(посада відповідальної особи)</t>
  </si>
  <si>
    <t>____________</t>
  </si>
  <si>
    <t>(підпис)</t>
  </si>
  <si>
    <t>Тетяна ЛАЗАРЄВА</t>
  </si>
  <si>
    <t xml:space="preserve"> (Власне ім'я ПРІЗВИЩЕ)</t>
  </si>
  <si>
    <t>Всього в плановому періоді (2кв. 2022р. - 1 кв. 2027 р.)</t>
  </si>
  <si>
    <t>I кв.</t>
  </si>
  <si>
    <t>ІII кв.</t>
  </si>
  <si>
    <t>2022 рік</t>
  </si>
  <si>
    <t>2023 рік</t>
  </si>
  <si>
    <t>2024 рік</t>
  </si>
  <si>
    <t>2025 рік</t>
  </si>
  <si>
    <t>2026 рік</t>
  </si>
  <si>
    <t>2027 рік</t>
  </si>
  <si>
    <t>Реконструкція майданчика водопровідних споруд із застосуванням новітніх технологій та встановлення обладнання з очистки та знезалізнення питної води за адресою: м. Буча, вул. Склозаводська, 12-б.</t>
  </si>
  <si>
    <t>Ремонт труб, насосу, тросу та електрошафи смт. Бабинці</t>
  </si>
  <si>
    <t>Ремонт труб, насосу, тросу та електрошафи с. Блиставиця</t>
  </si>
  <si>
    <t>Ремонт труб, насосу, тросу та електрошафи с Луб'янка</t>
  </si>
  <si>
    <t>Ремонт труб, насосу, тросу та електрошафи с. Здвижівка</t>
  </si>
  <si>
    <t>Реконструкція водогону комунальної власності  (в. Ватутіна, від б.54 до б. 42), с. Ворзель Бучанського р-ну, Київської обл.</t>
  </si>
  <si>
    <t> Реконструкція водогону комунальної власності по вул. Пушкіна ( від в.Березова до в. Героїв Ворзеля), с. Ворзель Бучанського р-ну, Київської обл</t>
  </si>
  <si>
    <t>Реконструкція водогону комунальної власності  по в. Котляревського ( від в. Чкалова до в.Березова), с. Ворзель Бучанського р-ну, Київської обл</t>
  </si>
  <si>
    <t>Складові  інвестиційної програми</t>
  </si>
  <si>
    <t>Вартісні показники, т.грн, без ПДВ</t>
  </si>
  <si>
    <t xml:space="preserve">Загальна кошторисна вартість по усім об΄єктам </t>
  </si>
  <si>
    <t>Загальна кошторисна вартість по об’єктам водопостачання</t>
  </si>
  <si>
    <t>Станція знезалізненя м. Буча</t>
  </si>
  <si>
    <t>1 квартал-23- 1 квартал 27</t>
  </si>
  <si>
    <t>2-4 квартал 2022</t>
  </si>
  <si>
    <t>Ремонт водогону в с. Ворзель, вул. Ватутіна від буд. 54 до буд.42</t>
  </si>
  <si>
    <t>Ремонт водогону в с. Ворзель,</t>
  </si>
  <si>
    <t>Ремонт труб, насосу, тросу та електрошафи с. Луб’янка</t>
  </si>
  <si>
    <t>Загальна кошторисна вартість по об’єктам водовідведення</t>
  </si>
  <si>
    <t>Реконструкція КНС №4, м. Буча, вул. Суворова, 1-В</t>
  </si>
  <si>
    <t>4 квартал 2023-1 квартал 2027</t>
  </si>
  <si>
    <t>Реконструкція КНС б/н с. Мироцьке, вул. Радгоспна</t>
  </si>
  <si>
    <t>2-3 квартал 2023</t>
  </si>
  <si>
    <t>Реконструкція КНС б/н с. Синяк, вул. Київська 57</t>
  </si>
  <si>
    <t>4-квартал 22 - 1 квартал 23</t>
  </si>
  <si>
    <t>Реконструкція КНС с. Гаврилівка, вул. Свято-Троїцька, 77-А</t>
  </si>
  <si>
    <t>2-3 квартал 2022</t>
  </si>
  <si>
    <t>Економія паливно-енергетичних ресурсів (кВт/год/рік)</t>
  </si>
  <si>
    <t>Найменування заходів</t>
  </si>
  <si>
    <t>Кошти, що враховуються у структурі тарифів за джерелами фінансування,</t>
  </si>
  <si>
    <t>тис. грн. (без ПДВ)</t>
  </si>
  <si>
    <t>сума позичкових коштів та відсотків за їх використання, що підлягає поверненню у плановому періоді</t>
  </si>
  <si>
    <t>сума інших залучених коштів, що підлягає поверненню у плановому періоді</t>
  </si>
  <si>
    <t>Водопостачання</t>
  </si>
  <si>
    <t>Будівництво, реконструкція та модернізація об'єктів централізованого водопостачання, з урахуванням:</t>
  </si>
  <si>
    <t>Заходи зі зниження питомих витрат, а також втрат ресурсів</t>
  </si>
  <si>
    <t>-</t>
  </si>
  <si>
    <t>Заходи щодо забезпечення технологічного обліку ресурсів</t>
  </si>
  <si>
    <t>Заходи щодо зменшення обсягу витрат води на технологічні потреби</t>
  </si>
  <si>
    <t>Заходи щодо підвищення якості послуг з централізованого водопостачання</t>
  </si>
  <si>
    <t>Заходи щодо підвищення екологічної безпеки та охорони навколишнього середовища</t>
  </si>
  <si>
    <t>Інші заходи</t>
  </si>
  <si>
    <t>--</t>
  </si>
  <si>
    <t>Інші заходи, з урахуванням:</t>
  </si>
  <si>
    <t>Заходи щодо провадження та розвитку інформаційних технологій</t>
  </si>
  <si>
    <t>Заходи щодо модернізації та закупівлі транспортних засобів спеціального та -спеціалізованого призначення</t>
  </si>
  <si>
    <t>Водовідведення</t>
  </si>
  <si>
    <t>Усього за пунктом 2.1</t>
  </si>
  <si>
    <t>Заходи щодо модернізації та закупівлі транспортних засобів спеціального та спеціалізованого призначення</t>
  </si>
  <si>
    <t>__________</t>
  </si>
  <si>
    <t>1.1.</t>
  </si>
  <si>
    <t>1.1.1</t>
  </si>
  <si>
    <t>1.1.2</t>
  </si>
  <si>
    <t>1.1.3</t>
  </si>
  <si>
    <t>1.1.4</t>
  </si>
  <si>
    <t>1.1.5</t>
  </si>
  <si>
    <t>1.1.6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</si>
  <si>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</si>
  <si>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</si>
  <si>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</si>
  <si>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</si>
  <si>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</si>
  <si>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</si>
  <si>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</si>
  <si>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</si>
  <si>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</si>
  <si>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</si>
  <si>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</si>
  <si>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</si>
  <si>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</si>
  <si>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</si>
  <si>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</si>
  <si>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</si>
  <si>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</si>
  <si>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</si>
  <si>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</si>
  <si>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2.2.5</t>
  </si>
  <si>
    <t>2.2.6</t>
  </si>
  <si>
    <t>Додаток 5</t>
  </si>
  <si>
    <t>до Порядку розроблення, погодження та затвердження інвестиційних програм суб'єктів господарювання у сфері централізованого водопостачання та водовідведення, ліцензування діяльності яких здійснюють Рада міністрів Автономної Республіки Крим, обласні, Київська та Севастопольська міські державні адміністрації</t>
  </si>
  <si>
    <t>(підпункт 4 пункту 2 розділу II)</t>
  </si>
  <si>
    <t>ПЛАН</t>
  </si>
  <si>
    <t>витрат за джерелами фінансування на виконання інвестиційної програми для врахування у структурі тарифів на 12 місяців</t>
  </si>
  <si>
    <t>КОМУНАЛЬНЕ ПІДПРИЄМСТВО "БУЧАСЕРВІС" БУЧАНСЬКОЇ МІСЬКОЇ РАДИ</t>
  </si>
  <si>
    <t>1.1.1.1</t>
  </si>
  <si>
    <t>1.1.4.1</t>
  </si>
  <si>
    <t>1.1.4.2</t>
  </si>
  <si>
    <t>1.1.4.3</t>
  </si>
  <si>
    <t>1.1.4.4</t>
  </si>
  <si>
    <t>1.1.4.5</t>
  </si>
  <si>
    <t>1.1.4.6</t>
  </si>
  <si>
    <t>1.1.4.7</t>
  </si>
  <si>
    <t>1.1.4.8</t>
  </si>
  <si>
    <t>2.1.4.1</t>
  </si>
  <si>
    <t>2.1.4.2</t>
  </si>
  <si>
    <t>2.1.4.3</t>
  </si>
  <si>
    <t>2.1.4.4</t>
  </si>
  <si>
    <t>Найменування заходів (по- об'єктно)</t>
  </si>
  <si>
    <t>Всього в плановому періоді</t>
  </si>
  <si>
    <t>ПОГОДЖЕНО</t>
  </si>
  <si>
    <t>ЗАТВЕРДЖЕНО</t>
  </si>
  <si>
    <t>Начальник КП «БУЧАСЕРВІС»</t>
  </si>
  <si>
    <t>(найменування органу місцевого самоврядування)</t>
  </si>
  <si>
    <t>(підпис)                       (Власне ім'я ПРІЗВИЩЕ)</t>
  </si>
  <si>
    <t>від ____________ № __________</t>
  </si>
  <si>
    <t>М. П.</t>
  </si>
  <si>
    <t>рішенням виконавчого комітету</t>
  </si>
  <si>
    <t>Бучанської міської ради</t>
  </si>
  <si>
    <t>"________" ________________ 2022 рік</t>
  </si>
  <si>
    <t>______________Сергій МОСТІПАКА</t>
  </si>
  <si>
    <t>___________Сергій МОСТІПАКА</t>
  </si>
  <si>
    <t>I. Найменування та характеристика об'єктів водопостачання</t>
  </si>
  <si>
    <t>Одиниця виміру</t>
  </si>
  <si>
    <t>Загальний показник</t>
  </si>
  <si>
    <t>Кількість населених пунктів, яким надаються послуги (1*)</t>
  </si>
  <si>
    <t>од.</t>
  </si>
  <si>
    <t>Чисельність населення в зоні відповідальності підприємства</t>
  </si>
  <si>
    <t>осіб</t>
  </si>
  <si>
    <t>Чисельність населення, яким надаються послуги, усього, з них:</t>
  </si>
  <si>
    <t>безпосередньо підключених до мереж</t>
  </si>
  <si>
    <t>яке використовує водорозбірні колонки</t>
  </si>
  <si>
    <t>Кількість населення, що користуються привізною питною водою (населення)</t>
  </si>
  <si>
    <t>Кількість населення, якому вода подається з відхиленням від нормативних вимог</t>
  </si>
  <si>
    <t>Кількість споживачів, яким послуга надається за графіками</t>
  </si>
  <si>
    <t>Частка споживачів, яка отримує послуги з перебоями (рядок 8 / рядок 10)</t>
  </si>
  <si>
    <t>%</t>
  </si>
  <si>
    <t>Кількість абонентів водопостачання, усього, з них:</t>
  </si>
  <si>
    <t>населення</t>
  </si>
  <si>
    <t>бюджетних установ</t>
  </si>
  <si>
    <t>інших</t>
  </si>
  <si>
    <t>Частка охоплення послугами (рядок 3 / рядок 2 х 100), з них:</t>
  </si>
  <si>
    <t>з підключенням до мереж (рядок 4 / рядок 3 х 100)</t>
  </si>
  <si>
    <t>з використанням водорозбірних колонок (рядок 5 / рядок 3 х 100)</t>
  </si>
  <si>
    <t>Кількість абонентів з обліковим споживанням, усього, з них:</t>
  </si>
  <si>
    <t>Частка підключень з обліком, усього (рядок 17 / рядок 10 х 100), з них:</t>
  </si>
  <si>
    <t>населення (рядок 18 / рядок 11 х 100)</t>
  </si>
  <si>
    <t>бюджетних установ (рядок 19 / рядок 12 х 100)</t>
  </si>
  <si>
    <t>інших (рядок 20 / рядок 13 х 100)</t>
  </si>
  <si>
    <t>Загальна протяжність мереж водопроводу, з них:</t>
  </si>
  <si>
    <t>км</t>
  </si>
  <si>
    <t>водоводів</t>
  </si>
  <si>
    <t>вуличної мережі</t>
  </si>
  <si>
    <t>внутрішньоквартальної та дворової мережі</t>
  </si>
  <si>
    <t>Щільність підключень до мережі водопостачання (рядок 10 / рядок 25)</t>
  </si>
  <si>
    <t>од./км</t>
  </si>
  <si>
    <t>Загальна протяжність ветхих та аварійних мереж, з них:</t>
  </si>
  <si>
    <t>Частка ветхих та аварійних мереж (рядок 30 / рядок 25 х 100), з них:</t>
  </si>
  <si>
    <t>водоводів (рядок 31 / рядок 26 х 100)</t>
  </si>
  <si>
    <t>вуличної мережі (рядок 32 / рядок 27 х 100)</t>
  </si>
  <si>
    <t>внутрішньоквартальної та дворової мережі (рядок 33 / рядок 28 х 100)</t>
  </si>
  <si>
    <t>Кількість персоналу в підрозділах водопостачання за розкладом</t>
  </si>
  <si>
    <t>Фактична чисельність персоналу в підрозділах водопостачання</t>
  </si>
  <si>
    <t>Чисельність персоналу на 1000 підключень (рядок 39 / рядок 10 х 1000)</t>
  </si>
  <si>
    <t>ос./1000 од.</t>
  </si>
  <si>
    <t>Чисельність персоналу на 1 км мережі (рядок 39/рядок 25)</t>
  </si>
  <si>
    <t>осіб/1 км</t>
  </si>
  <si>
    <t>Обсяг піднятої води за рік</t>
  </si>
  <si>
    <r>
      <t>тис. 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/рік</t>
    </r>
  </si>
  <si>
    <t>Середньодобовий підйом води насосними станціями I підйому</t>
  </si>
  <si>
    <r>
      <t>тис. 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/добу</t>
    </r>
  </si>
  <si>
    <t>Обсяг закупленої води зі сторони за рік</t>
  </si>
  <si>
    <t>Обсяг очищення води на очисних спорудах за рік</t>
  </si>
  <si>
    <t>Середньодобове очищення води на очисних спорудах</t>
  </si>
  <si>
    <t>Обсяг поданої води у мережу за рік</t>
  </si>
  <si>
    <t>Середньодобова подача води у мережу</t>
  </si>
  <si>
    <t>Обсяг реалізованої води усім споживачам за рік, у тому числі:</t>
  </si>
  <si>
    <t>населенню</t>
  </si>
  <si>
    <t>Витрати на технологічні потреби (рядок 52 + рядок 53), з них:</t>
  </si>
  <si>
    <t>витрати на технологічні потреби до мережі</t>
  </si>
  <si>
    <t>витрати на технологічні потреби у мережі</t>
  </si>
  <si>
    <r>
      <t>тис. м</t>
    </r>
    <r>
      <rPr>
        <vertAlign val="superscript"/>
        <sz val="8"/>
        <color indexed="8"/>
        <rFont val="Times New Roman"/>
        <family val="1"/>
        <charset val="204"/>
      </rPr>
      <t> 3</t>
    </r>
    <r>
      <rPr>
        <sz val="12"/>
        <color indexed="8"/>
        <rFont val="Times New Roman"/>
        <family val="1"/>
        <charset val="204"/>
      </rPr>
      <t>/рік</t>
    </r>
  </si>
  <si>
    <t>Частка технологічних витрат (рядок 51 / (рядок 42 + рядок 44) х 100)</t>
  </si>
  <si>
    <t>Обсяг втрат води всього (рядок 56 + рядок 57), з них:</t>
  </si>
  <si>
    <t>обсяг втрат води до мережі (рядок 42 + рядок 44 - рядок 47 - рядок 52)</t>
  </si>
  <si>
    <t>обсяг втрат води у мережі (рядок 47 - рядок 49 - рядок 53)</t>
  </si>
  <si>
    <t>Частка втрат до поданої води у мережу (рядок 57 / рядок 47 х 100)</t>
  </si>
  <si>
    <t>Обсяг втрат води на 1 км мережі за рік (рядок 57 / рядок 25)</t>
  </si>
  <si>
    <r>
      <t>тис. 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/км</t>
    </r>
  </si>
  <si>
    <t>Виробництво води на 1 особу (рядок 47 / рядок 3 х 1000000 / 365)</t>
  </si>
  <si>
    <t>л/добу</t>
  </si>
  <si>
    <t>Водоспоживання 1 людиною в день (рядок 50 / рядок 3 х 1000000 / 365)</t>
  </si>
  <si>
    <t>Кількість резервуарів чистої води, башт, колон</t>
  </si>
  <si>
    <t>Розрахунковий об'єм запасів питної води</t>
  </si>
  <si>
    <r>
      <t>тис. м</t>
    </r>
    <r>
      <rPr>
        <vertAlign val="superscript"/>
        <sz val="8"/>
        <color indexed="8"/>
        <rFont val="Times New Roman"/>
        <family val="1"/>
        <charset val="204"/>
      </rPr>
      <t> 3</t>
    </r>
  </si>
  <si>
    <t>Наявний об'єм запасів питної води</t>
  </si>
  <si>
    <t>Забезпеченість спорудами запасів води (рядок 64 / рядок 63 х 100)</t>
  </si>
  <si>
    <t>Кількість поверхневих водозаборів</t>
  </si>
  <si>
    <t>Кількість підземних водозаборів, з них:</t>
  </si>
  <si>
    <t>кількість свердловин</t>
  </si>
  <si>
    <t>Кількість окремих свердловин</t>
  </si>
  <si>
    <t>Кількість насосних станцій I підйому (рядок 66 + рядок 67 + рядок 69)</t>
  </si>
  <si>
    <t>Кількість насосних станцій II, III і вище підйомів</t>
  </si>
  <si>
    <t>Витрати електричної енергії на підйом води</t>
  </si>
  <si>
    <t>тис. кВт/год</t>
  </si>
  <si>
    <r>
      <t>Питомі витрати електричної енергії на підйом 1 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 води</t>
    </r>
  </si>
  <si>
    <r>
      <t>кВт*год/м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</si>
  <si>
    <t>Кількість комплексів очисних споруд водопостачання</t>
  </si>
  <si>
    <t>Витрати електричної енергії на очищення води</t>
  </si>
  <si>
    <r>
      <t>Питомі витрати електричної енергії на очищення 1 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 води</t>
    </r>
  </si>
  <si>
    <r>
      <t>кВт*год/м</t>
    </r>
    <r>
      <rPr>
        <vertAlign val="superscript"/>
        <sz val="8"/>
        <color indexed="8"/>
        <rFont val="Times New Roman"/>
        <family val="1"/>
        <charset val="204"/>
      </rPr>
      <t> 3</t>
    </r>
  </si>
  <si>
    <t>Кількість насосних станцій підкачування води</t>
  </si>
  <si>
    <t>Кількість встановлених насосних агрегатів насосних станцій водопостачання</t>
  </si>
  <si>
    <t>Кількість насосних агрегатів, які відпрацювали амортизаційний термін</t>
  </si>
  <si>
    <t>Витрати електричної енергії на перекачування води</t>
  </si>
  <si>
    <r>
      <t>Питомі витрати електричної енергії на подачу 1 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 води у мережу</t>
    </r>
  </si>
  <si>
    <r>
      <t>кВт*год./м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</si>
  <si>
    <t>Кількість приладів технологічного обліку</t>
  </si>
  <si>
    <t>Кількість приладів технологічного обліку, які необхідно придбати</t>
  </si>
  <si>
    <t>Забезпеченість приладами технологічного обліку (рядок 83 / рядок 82 х 100)</t>
  </si>
  <si>
    <t>Кількість систем знезараження, усього, у тому числі з використанням:</t>
  </si>
  <si>
    <t>рідкого хлору</t>
  </si>
  <si>
    <t>гіпохлориду</t>
  </si>
  <si>
    <t>ультрафіолету</t>
  </si>
  <si>
    <t>Кількість систем знезараження, які відпрацювали амортизаційний термін</t>
  </si>
  <si>
    <t>Кількість лабораторій</t>
  </si>
  <si>
    <t>Кількість майстерень</t>
  </si>
  <si>
    <t>Кількість спеціальних та спеціалізованих транспортних засобів</t>
  </si>
  <si>
    <t>Установлена виробнича потужність водопроводу</t>
  </si>
  <si>
    <t>Установлена загальна потужність водозаборів</t>
  </si>
  <si>
    <t>Установлена виробнича потужність очисних споруд</t>
  </si>
  <si>
    <r>
      <t>тис. м</t>
    </r>
    <r>
      <rPr>
        <vertAlign val="superscript"/>
        <sz val="8"/>
        <color indexed="8"/>
        <rFont val="Times New Roman"/>
        <family val="1"/>
        <charset val="204"/>
      </rPr>
      <t> 3</t>
    </r>
    <r>
      <rPr>
        <sz val="12"/>
        <color indexed="8"/>
        <rFont val="Times New Roman"/>
        <family val="1"/>
        <charset val="204"/>
      </rPr>
      <t>/добу</t>
    </r>
  </si>
  <si>
    <t>Використання потужності водопроводу (рядок 47 / 365 / рядок 93 х 100)</t>
  </si>
  <si>
    <t>Використання потужності водозаборів (рядок 42 / 365 / рядок 94 х 100)</t>
  </si>
  <si>
    <t>Використання потужності очисних споруд (рядок 45 / 365 / рядок 95 х 100)</t>
  </si>
  <si>
    <t>Кількість аварій на мережі водопостачання за рік</t>
  </si>
  <si>
    <t>аварії</t>
  </si>
  <si>
    <t>Аварійність на мережі з розрахунку на 1 км (рядок 99 / рядок 25)</t>
  </si>
  <si>
    <t>аварії/км</t>
  </si>
  <si>
    <t>Витрати електричної енергії на водопостачання за рік</t>
  </si>
  <si>
    <t>тис. грн.</t>
  </si>
  <si>
    <r>
      <t>Питомі витрати електричної енергії на 1 м</t>
    </r>
    <r>
      <rPr>
        <vertAlign val="superscript"/>
        <sz val="8"/>
        <color indexed="8"/>
        <rFont val="Times New Roman"/>
        <family val="1"/>
        <charset val="204"/>
      </rPr>
      <t> 3</t>
    </r>
    <r>
      <rPr>
        <sz val="12"/>
        <color indexed="8"/>
        <rFont val="Times New Roman"/>
        <family val="1"/>
        <charset val="204"/>
      </rPr>
      <t> води (рядок 101 / (рядок 42 + рядок 44)</t>
    </r>
  </si>
  <si>
    <r>
      <t>кВт * год/м</t>
    </r>
    <r>
      <rPr>
        <sz val="8"/>
        <color indexed="8"/>
        <rFont val="Times New Roman"/>
        <family val="1"/>
        <charset val="204"/>
      </rPr>
      <t> </t>
    </r>
    <r>
      <rPr>
        <vertAlign val="superscript"/>
        <sz val="1"/>
        <color indexed="8"/>
        <rFont val="Times New Roman"/>
        <family val="1"/>
        <charset val="204"/>
      </rPr>
      <t>-</t>
    </r>
    <r>
      <rPr>
        <vertAlign val="superscript"/>
        <sz val="8"/>
        <color indexed="8"/>
        <rFont val="Times New Roman"/>
        <family val="1"/>
        <charset val="204"/>
      </rPr>
      <t>3</t>
    </r>
  </si>
  <si>
    <t>Витрати з операційної діяльності водопостачання за рік</t>
  </si>
  <si>
    <t>Експлуатаційні витрати на одиницю продукції (рядок 104 / рядок 49)</t>
  </si>
  <si>
    <r>
      <t>грн./м</t>
    </r>
    <r>
      <rPr>
        <vertAlign val="superscript"/>
        <sz val="8"/>
        <color indexed="8"/>
        <rFont val="Times New Roman"/>
        <family val="1"/>
        <charset val="204"/>
      </rPr>
      <t> 3</t>
    </r>
  </si>
  <si>
    <t>Витрати на оплату праці за рік</t>
  </si>
  <si>
    <t>Співвідношення витрат на оплату праці (рядок 106 / рядок 104 х 100)</t>
  </si>
  <si>
    <t>Співвідношення витрат на електричну енергію (рядок 102 / рядок 104 х 100)</t>
  </si>
  <si>
    <t>Витрати на перекидання води у маловодні регіони за рік</t>
  </si>
  <si>
    <t>Співвідношення витрат на перекидання води (рядок 109 / рядок 104 х 100)</t>
  </si>
  <si>
    <t>Амортизаційні відрахування за рік</t>
  </si>
  <si>
    <t>Використано коштів за рахунок амортизаційних відрахувань за рік</t>
  </si>
  <si>
    <t>Співвідношення амортизаційних відрахувань (рядок 111 / рядок 104 х 100)</t>
  </si>
  <si>
    <t>Назва населених пунктів, яким надаються послуги та кількість абонентів:</t>
  </si>
  <si>
    <t>м.Буча</t>
  </si>
  <si>
    <t>сел Ворзель</t>
  </si>
  <si>
    <t xml:space="preserve">сел Бабинці </t>
  </si>
  <si>
    <t>с. Блиставиця</t>
  </si>
  <si>
    <t>с. Гаврилівка</t>
  </si>
  <si>
    <t>с. Здвижівка</t>
  </si>
  <si>
    <t>с. Мироцьке</t>
  </si>
  <si>
    <t>с. Луб'янка</t>
  </si>
  <si>
    <t>с. Синяк (с. Червоне, с.Раківка, с. Вороньківка)</t>
  </si>
  <si>
    <t>Сергій МОСТІПАКА</t>
  </si>
  <si>
    <t>Витрати на електричну енергію на водопостачання за рік, з ПДВ</t>
  </si>
  <si>
    <t>УЗАГАЛЬНЕНА ХАРАКТЕРИСТИКА</t>
  </si>
  <si>
    <r>
      <t>об'єктів з централізованого водопостачання</t>
    </r>
    <r>
      <rPr>
        <b/>
        <sz val="14"/>
        <color indexed="63"/>
        <rFont val="Times New Roman"/>
        <family val="1"/>
        <charset val="204"/>
      </rPr>
      <t xml:space="preserve"> </t>
    </r>
  </si>
  <si>
    <t>Комунальне підприємство «БУЧАСЕРВІС»</t>
  </si>
  <si>
    <t>(найменування ліцензіата підприємства)</t>
  </si>
  <si>
    <t>станом на 01.01. 2022 рік</t>
  </si>
  <si>
    <t> з/п</t>
  </si>
  <si>
    <t>II. Найменування та характеристика об'єктів водовідведення</t>
  </si>
  <si>
    <t>Кількість населених пунктів, яким надаються послуги (2*)</t>
  </si>
  <si>
    <t>яке транспортує стічні води на очисні споруди з вигрібних ям, септиків</t>
  </si>
  <si>
    <t>Кількість підключень до мережі водовідведення, усього, з них:</t>
  </si>
  <si>
    <t>з використанням вигрібних ям, септиків (рядок 5 / рядок 3 х 100)</t>
  </si>
  <si>
    <t>Кількість підключень з первинним очищенням стічних вод</t>
  </si>
  <si>
    <t>Частка з первинним очищенням стічних вод (рядок 13 / рядок 6 х 100)</t>
  </si>
  <si>
    <t>Загальна протяжність мереж водовідведення, з них:</t>
  </si>
  <si>
    <t>головних колекторів</t>
  </si>
  <si>
    <t>напірних трубопроводів</t>
  </si>
  <si>
    <t>Щільність підключень до мережі водовідведення (рядок 6 / рядок 15)</t>
  </si>
  <si>
    <t>Частка ветхих та аварійних мереж (рядок 21 / рядок 15 х 100), з них:</t>
  </si>
  <si>
    <t>головних колекторів (рядок 22 / рядок 16 х 100)</t>
  </si>
  <si>
    <t>напірних трубопроводів (рядок 23 / рядок 17 х 100)</t>
  </si>
  <si>
    <t>вуличної мережі (рядок 24 / рядок 18 х 100)</t>
  </si>
  <si>
    <t>внутрішньоквартальної та дворової мережі (рядок 25 / рядок 19 х 100)</t>
  </si>
  <si>
    <t>Чисельність персоналу в підрозділах водовідведення за розкладом</t>
  </si>
  <si>
    <t>Фактична чисельність персоналу в підрозділах водовідведення</t>
  </si>
  <si>
    <t>Чисельність персоналу на 1000 підключень (рядок 32 / рядок 6 х 1000)</t>
  </si>
  <si>
    <t>Чисельність персоналу на 1 км мережі (рядок 32 / рядок 15)</t>
  </si>
  <si>
    <t>Обсяг відведених стічних вод за рік, усього, у тому числі:</t>
  </si>
  <si>
    <r>
      <t>тис. м</t>
    </r>
    <r>
      <rPr>
        <sz val="8"/>
        <color indexed="8"/>
        <rFont val="Times New Roman"/>
        <family val="1"/>
        <charset val="204"/>
      </rPr>
      <t> </t>
    </r>
    <r>
      <rPr>
        <b/>
        <vertAlign val="superscript"/>
        <sz val="1"/>
        <color indexed="8"/>
        <rFont val="Times New Roman"/>
        <family val="1"/>
        <charset val="204"/>
      </rPr>
      <t>-</t>
    </r>
    <r>
      <rPr>
        <b/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/рік</t>
    </r>
  </si>
  <si>
    <t>прийнято від інших систем водовідведення</t>
  </si>
  <si>
    <t>Середньодобове перекачування стічних вод</t>
  </si>
  <si>
    <r>
      <t>тис. м</t>
    </r>
    <r>
      <rPr>
        <sz val="8"/>
        <color indexed="8"/>
        <rFont val="Times New Roman"/>
        <family val="1"/>
        <charset val="204"/>
      </rPr>
      <t> </t>
    </r>
    <r>
      <rPr>
        <b/>
        <vertAlign val="superscript"/>
        <sz val="1"/>
        <color indexed="8"/>
        <rFont val="Times New Roman"/>
        <family val="1"/>
        <charset val="204"/>
      </rPr>
      <t>-</t>
    </r>
    <r>
      <rPr>
        <b/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/добу</t>
    </r>
  </si>
  <si>
    <t>Пропущено через очисні споруди за рік, усього, з них:</t>
  </si>
  <si>
    <t>з повним біологічним очищенням</t>
  </si>
  <si>
    <t>з доочищенням</t>
  </si>
  <si>
    <t>Середньодобове очищення стічних вод на очисних спорудах</t>
  </si>
  <si>
    <t>Обсяг скинутих стічних вод за рік без очищення (рядок 35 - рядок 38)</t>
  </si>
  <si>
    <t>Частка скинутих стічних вод без очищення (рядок 42 / рядок 35 х 100)</t>
  </si>
  <si>
    <t>Обсяг недостатньо очищених скинутих стічних вод (рядок 35 - рядок 39)</t>
  </si>
  <si>
    <t>Частка недостатньо очищених стічних вод (рядок 44 / рядок 35 х 100)</t>
  </si>
  <si>
    <t>Передано стічних вод іншим системам на очищення за рік</t>
  </si>
  <si>
    <t>Частка переданих стічних вод на очищення (рядок 46 / рядок 35 х 100)</t>
  </si>
  <si>
    <t>Обсяг реалізованих послуг по водовідведенню усім споживачам за рік, у тому числі:</t>
  </si>
  <si>
    <t>Кількість засмічень у мережі водовідведення за рік</t>
  </si>
  <si>
    <t>Засміченість на мережі з розрахунку на 1 км (рядок 50 / рядок 15)</t>
  </si>
  <si>
    <t>Кількість аварій в мережі водовідведення за рік</t>
  </si>
  <si>
    <t>аварії/рік</t>
  </si>
  <si>
    <t>Аварійність на мережі з розрахунку на 1 км (рядок 52 / рядок 15)</t>
  </si>
  <si>
    <t>Обсяг відведених стічних вод на 1 особу (рядок 35 / рядок 3 х 1000000 / 365)</t>
  </si>
  <si>
    <t>Обсяг очищення стічних вод на 1 особу (рядок 39 / рядок 3 х 1000000 / 365)</t>
  </si>
  <si>
    <t>Кількість насосних станцій перекачки стічних вод</t>
  </si>
  <si>
    <t>Кількість очисних споруд водовідведення</t>
  </si>
  <si>
    <t>Загальна кількість насосних агрегатів насосних станцій водовідведення</t>
  </si>
  <si>
    <t>Установлена потужність водовідведення</t>
  </si>
  <si>
    <t>Загальна установлена потужність насосних станцій водовідведення</t>
  </si>
  <si>
    <t>Установлена потужність очисних споруд водовідведення</t>
  </si>
  <si>
    <r>
      <t>тис. м</t>
    </r>
    <r>
      <rPr>
        <b/>
        <vertAlign val="superscript"/>
        <sz val="8"/>
        <color indexed="8"/>
        <rFont val="Times New Roman"/>
        <family val="1"/>
        <charset val="204"/>
      </rPr>
      <t> 3</t>
    </r>
    <r>
      <rPr>
        <sz val="12"/>
        <color indexed="8"/>
        <rFont val="Times New Roman"/>
        <family val="1"/>
        <charset val="204"/>
      </rPr>
      <t>/добу</t>
    </r>
  </si>
  <si>
    <t>Частка використання водовідведення (рядок 35 / 365 / рядок 68 х 100)</t>
  </si>
  <si>
    <t>Частка використання очисних споруд (рядок 38 / 365 / рядок 70 х 100)</t>
  </si>
  <si>
    <t>Витрати електричної енергії на водовідведення за рік, з них:</t>
  </si>
  <si>
    <t>тис. кВт*год</t>
  </si>
  <si>
    <t>загальні витрати електричної енергії на очищення стічних вод</t>
  </si>
  <si>
    <r>
      <t>питомі витрати електричної енергії на очищення 1 м</t>
    </r>
    <r>
      <rPr>
        <sz val="8"/>
        <color indexed="8"/>
        <rFont val="Times New Roman"/>
        <family val="1"/>
        <charset val="204"/>
      </rPr>
      <t> </t>
    </r>
    <r>
      <rPr>
        <b/>
        <vertAlign val="superscript"/>
        <sz val="1"/>
        <color indexed="8"/>
        <rFont val="Times New Roman"/>
        <family val="1"/>
        <charset val="204"/>
      </rPr>
      <t>-</t>
    </r>
    <r>
      <rPr>
        <b/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 стічних вод (рядок 74 / рядок 73 х 100)</t>
    </r>
  </si>
  <si>
    <r>
      <t>кВт*год/м</t>
    </r>
    <r>
      <rPr>
        <b/>
        <vertAlign val="superscript"/>
        <sz val="8"/>
        <color indexed="8"/>
        <rFont val="Times New Roman"/>
        <family val="1"/>
        <charset val="204"/>
      </rPr>
      <t> 3</t>
    </r>
  </si>
  <si>
    <t>загальні витрати електричної енергії на перекачування води</t>
  </si>
  <si>
    <r>
      <t>питомі витрати електричної енергії на перекачку 1 м</t>
    </r>
    <r>
      <rPr>
        <b/>
        <vertAlign val="superscript"/>
        <sz val="8"/>
        <color indexed="8"/>
        <rFont val="Times New Roman"/>
        <family val="1"/>
        <charset val="204"/>
      </rPr>
      <t> 3</t>
    </r>
    <r>
      <rPr>
        <sz val="12"/>
        <color indexed="8"/>
        <rFont val="Times New Roman"/>
        <family val="1"/>
        <charset val="204"/>
      </rPr>
      <t> стічних вод (рядок 76 / рядок 73 х 100)</t>
    </r>
  </si>
  <si>
    <r>
      <t>кВт*год/м</t>
    </r>
    <r>
      <rPr>
        <sz val="8"/>
        <color indexed="8"/>
        <rFont val="Times New Roman"/>
        <family val="1"/>
        <charset val="204"/>
      </rPr>
      <t> </t>
    </r>
    <r>
      <rPr>
        <b/>
        <vertAlign val="superscript"/>
        <sz val="1"/>
        <color indexed="8"/>
        <rFont val="Times New Roman"/>
        <family val="1"/>
        <charset val="204"/>
      </rPr>
      <t>-</t>
    </r>
    <r>
      <rPr>
        <b/>
        <vertAlign val="superscript"/>
        <sz val="8"/>
        <color indexed="8"/>
        <rFont val="Times New Roman"/>
        <family val="1"/>
        <charset val="204"/>
      </rPr>
      <t>3</t>
    </r>
  </si>
  <si>
    <t>Витрати на електричну енергію за рік</t>
  </si>
  <si>
    <r>
      <t>Питомі витрати електроенергії на 1 м</t>
    </r>
    <r>
      <rPr>
        <sz val="8"/>
        <color indexed="8"/>
        <rFont val="Times New Roman"/>
        <family val="1"/>
        <charset val="204"/>
      </rPr>
      <t> </t>
    </r>
    <r>
      <rPr>
        <b/>
        <vertAlign val="superscript"/>
        <sz val="1"/>
        <color indexed="8"/>
        <rFont val="Times New Roman"/>
        <family val="1"/>
        <charset val="204"/>
      </rPr>
      <t>-</t>
    </r>
    <r>
      <rPr>
        <b/>
        <vertAlign val="superscript"/>
        <sz val="8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 стічних вод (рядок 73 / рядок 35)</t>
    </r>
  </si>
  <si>
    <t>Витрати з операційної діяльності водовідведення за рік</t>
  </si>
  <si>
    <t>Експлуатаційні витрати на одиницю продукції (рядок 80 / рядок 48)</t>
  </si>
  <si>
    <r>
      <t>грн./м</t>
    </r>
    <r>
      <rPr>
        <b/>
        <vertAlign val="superscript"/>
        <sz val="8"/>
        <color indexed="8"/>
        <rFont val="Times New Roman"/>
        <family val="1"/>
        <charset val="204"/>
      </rPr>
      <t> 3</t>
    </r>
  </si>
  <si>
    <t>Співвідношення витрат на оплату праці (рядок 82 / рядок 80 х 100)</t>
  </si>
  <si>
    <t>Співвідношення витрат на електричну енергію (рядок 78 / рядок 80 х 100)</t>
  </si>
  <si>
    <t>Співвідношення амортизаційних відрахувань (рядок 85 / рядок 80 х 100)</t>
  </si>
  <si>
    <t>№ п/п</t>
  </si>
  <si>
    <t>Населений пункт</t>
  </si>
  <si>
    <t>Плановий об'єм водопостачання, м.куб. в рік</t>
  </si>
  <si>
    <t>Плановий об'єм водовідведення, м.куб. в рік</t>
  </si>
  <si>
    <t>ВСЬОГО</t>
  </si>
  <si>
    <t>інші</t>
  </si>
  <si>
    <t>Кіл-ть 
ОР</t>
  </si>
  <si>
    <t>Обсяг водопос, м3/добу</t>
  </si>
  <si>
    <t>Обсяг водовід, м3/добу</t>
  </si>
  <si>
    <r>
      <t xml:space="preserve">с. Синяк </t>
    </r>
    <r>
      <rPr>
        <sz val="10"/>
        <rFont val="Calibri"/>
        <family val="2"/>
        <charset val="204"/>
      </rPr>
      <t>(с. Червоне, с.Раківка, с. Вороньківка)</t>
    </r>
  </si>
  <si>
    <t>послуга централізованого водопостачання</t>
  </si>
  <si>
    <t>кількість особових рахунків</t>
  </si>
  <si>
    <t>кількість населення</t>
  </si>
  <si>
    <t>послуга централізованого водовідведення</t>
  </si>
  <si>
    <t>Начальник КП "Бучасервіс"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</si>
</sst>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63"/>
      <name val="Times New Roman"/>
      <family val="1"/>
      <charset val="204"/>
    </font>
    <font>
      <vertAlign val="superscript"/>
      <sz val="1"/>
      <color indexed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b/>
      <u/>
      <sz val="14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vertAlign val="superscript"/>
      <sz val="1"/>
      <color indexed="8"/>
      <name val="Times New Roman"/>
      <family val="1"/>
      <charset val="204"/>
    </font>
    <font>
      <b/>
      <vertAlign val="superscript"/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/>
    <xf numFmtId="16" fontId="1" fillId="0" borderId="4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3" fontId="8" fillId="0" borderId="3" xfId="0" applyNumberFormat="1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4" fontId="0" fillId="0" borderId="0" xfId="0" applyNumberFormat="1"/>
    <xf numFmtId="0" fontId="9" fillId="0" borderId="4" xfId="0" applyFont="1" applyBorder="1" applyAlignment="1">
      <alignment horizontal="justify" vertical="center" wrapText="1"/>
    </xf>
    <xf numFmtId="3" fontId="9" fillId="0" borderId="3" xfId="0" applyNumberFormat="1" applyFont="1" applyBorder="1" applyAlignment="1">
      <alignment horizontal="justify" vertical="center" wrapText="1"/>
    </xf>
    <xf numFmtId="3" fontId="7" fillId="0" borderId="3" xfId="0" applyNumberFormat="1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14" fillId="0" borderId="1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vertical="center" wrapText="1"/>
    </xf>
    <xf numFmtId="4" fontId="7" fillId="0" borderId="24" xfId="0" applyNumberFormat="1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textRotation="90" wrapText="1"/>
    </xf>
    <xf numFmtId="0" fontId="2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1" fillId="0" borderId="0" xfId="0" applyFont="1"/>
    <xf numFmtId="0" fontId="8" fillId="0" borderId="0" xfId="0" applyFont="1" applyAlignment="1">
      <alignment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1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0" fillId="0" borderId="0" xfId="0" applyFont="1" applyAlignment="1">
      <alignment vertical="top"/>
    </xf>
    <xf numFmtId="0" fontId="7" fillId="0" borderId="13" xfId="0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 wrapText="1"/>
    </xf>
    <xf numFmtId="0" fontId="13" fillId="0" borderId="27" xfId="0" applyFont="1" applyBorder="1"/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9" fontId="2" fillId="0" borderId="13" xfId="0" applyNumberFormat="1" applyFont="1" applyBorder="1" applyAlignment="1">
      <alignment horizontal="center" vertical="center" wrapText="1"/>
    </xf>
    <xf numFmtId="10" fontId="2" fillId="0" borderId="1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10" fontId="2" fillId="0" borderId="25" xfId="0" applyNumberFormat="1" applyFont="1" applyBorder="1" applyAlignment="1">
      <alignment horizontal="center" vertical="center" wrapText="1"/>
    </xf>
    <xf numFmtId="0" fontId="12" fillId="0" borderId="0" xfId="0" applyFont="1"/>
    <xf numFmtId="0" fontId="1" fillId="0" borderId="3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0" fontId="2" fillId="0" borderId="24" xfId="0" applyNumberFormat="1" applyFont="1" applyBorder="1" applyAlignment="1">
      <alignment horizontal="center" vertical="center" wrapText="1"/>
    </xf>
    <xf numFmtId="3" fontId="0" fillId="0" borderId="0" xfId="0" applyNumberFormat="1"/>
    <xf numFmtId="1" fontId="2" fillId="0" borderId="13" xfId="0" applyNumberFormat="1" applyFont="1" applyBorder="1" applyAlignment="1">
      <alignment horizontal="center" vertical="center" wrapText="1"/>
    </xf>
    <xf numFmtId="2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30" fillId="0" borderId="11" xfId="0" applyFont="1" applyBorder="1"/>
    <xf numFmtId="0" fontId="30" fillId="0" borderId="11" xfId="0" applyFont="1" applyBorder="1" applyAlignment="1">
      <alignment wrapText="1"/>
    </xf>
    <xf numFmtId="0" fontId="30" fillId="0" borderId="0" xfId="0" applyFont="1"/>
    <xf numFmtId="0" fontId="31" fillId="0" borderId="11" xfId="0" applyFont="1" applyBorder="1" applyAlignment="1">
      <alignment horizontal="center" vertical="top" wrapText="1"/>
    </xf>
    <xf numFmtId="0" fontId="0" fillId="0" borderId="11" xfId="0" applyBorder="1"/>
    <xf numFmtId="0" fontId="32" fillId="2" borderId="11" xfId="0" applyFont="1" applyFill="1" applyBorder="1" applyAlignment="1">
      <alignment vertical="top" wrapText="1"/>
    </xf>
    <xf numFmtId="3" fontId="32" fillId="2" borderId="11" xfId="0" applyNumberFormat="1" applyFont="1" applyFill="1" applyBorder="1" applyAlignment="1">
      <alignment vertical="top" wrapText="1"/>
    </xf>
    <xf numFmtId="3" fontId="0" fillId="0" borderId="11" xfId="0" applyNumberFormat="1" applyBorder="1"/>
    <xf numFmtId="3" fontId="32" fillId="2" borderId="11" xfId="0" applyNumberFormat="1" applyFont="1" applyFill="1" applyBorder="1" applyAlignment="1">
      <alignment horizontal="center" wrapText="1"/>
    </xf>
    <xf numFmtId="3" fontId="32" fillId="2" borderId="11" xfId="0" applyNumberFormat="1" applyFont="1" applyFill="1" applyBorder="1" applyAlignment="1">
      <alignment horizontal="right" wrapText="1"/>
    </xf>
    <xf numFmtId="0" fontId="32" fillId="0" borderId="11" xfId="0" applyFont="1" applyBorder="1" applyAlignment="1">
      <alignment vertical="top" wrapText="1"/>
    </xf>
    <xf numFmtId="0" fontId="33" fillId="0" borderId="11" xfId="0" applyFont="1" applyBorder="1" applyAlignment="1">
      <alignment wrapText="1"/>
    </xf>
    <xf numFmtId="3" fontId="34" fillId="0" borderId="11" xfId="0" applyNumberFormat="1" applyFont="1" applyBorder="1" applyAlignment="1">
      <alignment wrapText="1"/>
    </xf>
    <xf numFmtId="3" fontId="33" fillId="0" borderId="11" xfId="0" applyNumberFormat="1" applyFont="1" applyBorder="1" applyAlignment="1">
      <alignment wrapText="1"/>
    </xf>
    <xf numFmtId="0" fontId="3" fillId="0" borderId="0" xfId="0" applyFont="1" applyAlignment="1">
      <alignment vertical="center"/>
    </xf>
    <xf numFmtId="0" fontId="32" fillId="2" borderId="12" xfId="0" applyFont="1" applyFill="1" applyBorder="1" applyAlignment="1">
      <alignment vertical="top" wrapText="1"/>
    </xf>
    <xf numFmtId="0" fontId="32" fillId="0" borderId="12" xfId="0" applyFont="1" applyBorder="1" applyAlignment="1">
      <alignment vertical="top" wrapText="1"/>
    </xf>
    <xf numFmtId="0" fontId="32" fillId="0" borderId="14" xfId="0" applyFont="1" applyFill="1" applyBorder="1" applyAlignment="1">
      <alignment vertical="top" wrapText="1"/>
    </xf>
    <xf numFmtId="1" fontId="0" fillId="0" borderId="11" xfId="0" applyNumberFormat="1" applyBorder="1"/>
    <xf numFmtId="1" fontId="0" fillId="0" borderId="13" xfId="0" applyNumberFormat="1" applyBorder="1"/>
    <xf numFmtId="1" fontId="0" fillId="0" borderId="15" xfId="0" applyNumberFormat="1" applyBorder="1"/>
    <xf numFmtId="1" fontId="0" fillId="0" borderId="25" xfId="0" applyNumberFormat="1" applyBorder="1"/>
    <xf numFmtId="1" fontId="0" fillId="0" borderId="36" xfId="0" applyNumberFormat="1" applyBorder="1"/>
    <xf numFmtId="1" fontId="0" fillId="0" borderId="37" xfId="0" applyNumberFormat="1" applyBorder="1"/>
    <xf numFmtId="1" fontId="0" fillId="0" borderId="12" xfId="0" applyNumberFormat="1" applyBorder="1"/>
    <xf numFmtId="1" fontId="0" fillId="0" borderId="14" xfId="0" applyNumberFormat="1" applyBorder="1"/>
    <xf numFmtId="0" fontId="32" fillId="2" borderId="22" xfId="0" applyFont="1" applyFill="1" applyBorder="1" applyAlignment="1">
      <alignment vertical="top" wrapText="1"/>
    </xf>
    <xf numFmtId="1" fontId="0" fillId="0" borderId="17" xfId="0" applyNumberFormat="1" applyBorder="1"/>
    <xf numFmtId="1" fontId="0" fillId="0" borderId="23" xfId="0" applyNumberFormat="1" applyBorder="1"/>
    <xf numFmtId="1" fontId="0" fillId="0" borderId="22" xfId="0" applyNumberFormat="1" applyBorder="1"/>
    <xf numFmtId="1" fontId="0" fillId="0" borderId="18" xfId="0" applyNumberFormat="1" applyBorder="1"/>
    <xf numFmtId="0" fontId="0" fillId="0" borderId="15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1" fontId="2" fillId="0" borderId="18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38" xfId="0" applyNumberFormat="1" applyFont="1" applyBorder="1" applyAlignment="1">
      <alignment horizontal="center" vertical="center"/>
    </xf>
    <xf numFmtId="1" fontId="2" fillId="0" borderId="35" xfId="0" applyNumberFormat="1" applyFont="1" applyBorder="1" applyAlignment="1">
      <alignment horizontal="center" vertical="center"/>
    </xf>
    <xf numFmtId="1" fontId="2" fillId="0" borderId="39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40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49" fontId="8" fillId="0" borderId="47" xfId="0" applyNumberFormat="1" applyFont="1" applyBorder="1" applyAlignment="1">
      <alignment horizontal="center" vertical="center" wrapText="1"/>
    </xf>
    <xf numFmtId="49" fontId="8" fillId="0" borderId="48" xfId="0" applyNumberFormat="1" applyFont="1" applyBorder="1" applyAlignment="1">
      <alignment horizontal="center" vertical="center" wrapText="1"/>
    </xf>
    <xf numFmtId="49" fontId="8" fillId="0" borderId="4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5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3" fillId="0" borderId="0" xfId="0" applyFont="1" applyAlignment="1">
      <alignment wrapText="1"/>
    </xf>
    <xf numFmtId="2" fontId="7" fillId="0" borderId="11" xfId="0" applyNumberFormat="1" applyFont="1" applyBorder="1" applyAlignment="1">
      <alignment horizontal="center" vertical="center" textRotation="90" wrapText="1"/>
    </xf>
    <xf numFmtId="2" fontId="7" fillId="0" borderId="16" xfId="0" applyNumberFormat="1" applyFont="1" applyBorder="1" applyAlignment="1">
      <alignment horizontal="center" vertical="center" textRotation="90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vertical="top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0" fillId="2" borderId="0" xfId="0" applyFont="1" applyFill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7" fillId="0" borderId="15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shrinkToFi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27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5" fillId="2" borderId="1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5" fillId="2" borderId="50" xfId="0" applyFont="1" applyFill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2" fontId="3" fillId="0" borderId="5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4" xfId="0" applyFont="1" applyBorder="1" applyAlignment="1">
      <alignment vertical="center" wrapText="1"/>
    </xf>
    <xf numFmtId="0" fontId="2" fillId="0" borderId="5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2" fontId="1" fillId="0" borderId="55" xfId="0" applyNumberFormat="1" applyFont="1" applyBorder="1" applyAlignment="1">
      <alignment vertical="center" textRotation="90" wrapText="1"/>
    </xf>
    <xf numFmtId="2" fontId="1" fillId="0" borderId="4" xfId="0" applyNumberFormat="1" applyFont="1" applyBorder="1" applyAlignment="1">
      <alignment vertical="center" textRotation="90" wrapText="1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55" xfId="0" applyFont="1" applyBorder="1" applyAlignment="1">
      <alignment vertical="center" textRotation="90" wrapText="1"/>
    </xf>
    <xf numFmtId="0" fontId="1" fillId="0" borderId="4" xfId="0" applyFont="1" applyBorder="1" applyAlignment="1">
      <alignment vertical="center" textRotation="90" wrapText="1"/>
    </xf>
    <xf numFmtId="0" fontId="1" fillId="0" borderId="5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2" xfId="0" applyFont="1" applyBorder="1" applyAlignment="1">
      <alignment vertical="center" textRotation="90" wrapText="1"/>
    </xf>
    <xf numFmtId="0" fontId="0" fillId="0" borderId="32" xfId="0" applyBorder="1" applyAlignment="1">
      <alignment textRotation="90" wrapText="1"/>
    </xf>
    <xf numFmtId="0" fontId="0" fillId="0" borderId="4" xfId="0" applyBorder="1" applyAlignment="1">
      <alignment textRotation="90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textRotation="90" wrapText="1"/>
    </xf>
    <xf numFmtId="2" fontId="0" fillId="0" borderId="50" xfId="0" applyNumberForma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46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51" xfId="0" applyBorder="1" applyAlignment="1">
      <alignment wrapText="1"/>
    </xf>
    <xf numFmtId="0" fontId="0" fillId="0" borderId="11" xfId="0" applyBorder="1" applyAlignment="1">
      <alignment vertical="center" wrapText="1"/>
    </xf>
    <xf numFmtId="2" fontId="0" fillId="0" borderId="11" xfId="0" applyNumberFormat="1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topLeftCell="A91" zoomScale="65" zoomScaleNormal="65" workbookViewId="0">
      <selection activeCell="R131" sqref="R131"/>
    </sheetView>
  </sheetViews>
  <sheetFormatPr defaultRowHeight="15" x14ac:dyDescent="0.25"/>
  <cols>
    <col min="1" max="1" width="8.42578125" customWidth="1"/>
    <col min="2" max="2" width="24.85546875" customWidth="1"/>
    <col min="3" max="3" width="6.28515625" customWidth="1"/>
    <col min="4" max="4" width="10.42578125" customWidth="1"/>
    <col min="5" max="5" width="6.85546875" customWidth="1"/>
    <col min="6" max="6" width="10.140625" customWidth="1"/>
    <col min="7" max="10" width="8.85546875" bestFit="1" customWidth="1"/>
    <col min="11" max="11" width="11.140625" customWidth="1"/>
    <col min="12" max="12" width="10.140625" customWidth="1"/>
    <col min="13" max="13" width="11.28515625" customWidth="1"/>
    <col min="14" max="14" width="7.42578125" customWidth="1"/>
    <col min="15" max="15" width="10.85546875" customWidth="1"/>
    <col min="16" max="16" width="10.7109375" customWidth="1"/>
    <col min="17" max="17" width="8.42578125" customWidth="1"/>
    <col min="18" max="18" width="9.85546875" customWidth="1"/>
    <col min="20" max="20" width="8.85546875" customWidth="1"/>
    <col min="21" max="21" width="9" customWidth="1"/>
    <col min="22" max="24" width="9" bestFit="1" customWidth="1"/>
    <col min="25" max="25" width="10.85546875" customWidth="1"/>
  </cols>
  <sheetData>
    <row r="1" spans="1:25" ht="18.75" x14ac:dyDescent="0.3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224" t="s">
        <v>189</v>
      </c>
      <c r="T1" s="224"/>
      <c r="U1" s="224"/>
      <c r="V1" s="224"/>
      <c r="W1" s="224"/>
      <c r="X1" s="224"/>
      <c r="Y1" s="224"/>
    </row>
    <row r="2" spans="1:25" ht="89.1" customHeigh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224" t="s">
        <v>190</v>
      </c>
      <c r="T2" s="224"/>
      <c r="U2" s="224"/>
      <c r="V2" s="224"/>
      <c r="W2" s="224"/>
      <c r="X2" s="224"/>
      <c r="Y2" s="224"/>
    </row>
    <row r="3" spans="1:25" ht="18.75" x14ac:dyDescent="0.3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224" t="s">
        <v>191</v>
      </c>
      <c r="T3" s="224"/>
      <c r="U3" s="224"/>
      <c r="V3" s="224"/>
      <c r="W3" s="224"/>
      <c r="X3" s="224"/>
      <c r="Y3" s="224"/>
    </row>
    <row r="4" spans="1:25" ht="18.75" x14ac:dyDescent="0.3">
      <c r="A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2"/>
      <c r="T4" s="52"/>
      <c r="U4" s="52"/>
      <c r="V4" s="52"/>
      <c r="W4" s="52"/>
      <c r="X4" s="52"/>
      <c r="Y4" s="52"/>
    </row>
    <row r="5" spans="1:25" ht="30.6" customHeight="1" x14ac:dyDescent="0.35">
      <c r="A5" s="243" t="s">
        <v>210</v>
      </c>
      <c r="B5" s="234"/>
      <c r="C5" s="234"/>
      <c r="D5" s="234"/>
      <c r="E5" s="234"/>
      <c r="F5" s="234"/>
      <c r="G5" s="234"/>
      <c r="H5" s="235"/>
      <c r="I5" s="97"/>
      <c r="J5" s="97"/>
      <c r="K5" s="97"/>
      <c r="L5" s="97"/>
      <c r="M5" s="97"/>
      <c r="N5" s="97"/>
      <c r="O5" s="97"/>
      <c r="P5" s="97"/>
      <c r="Q5" s="243" t="s">
        <v>211</v>
      </c>
      <c r="R5" s="234"/>
      <c r="S5" s="234"/>
      <c r="T5" s="234"/>
      <c r="U5" s="234"/>
      <c r="V5" s="238"/>
      <c r="W5" s="238"/>
      <c r="X5" s="52"/>
      <c r="Y5" s="52"/>
    </row>
    <row r="6" spans="1:25" ht="25.5" x14ac:dyDescent="0.35">
      <c r="A6" s="243" t="s">
        <v>217</v>
      </c>
      <c r="B6" s="234"/>
      <c r="C6" s="234"/>
      <c r="D6" s="234"/>
      <c r="E6" s="234"/>
      <c r="F6" s="234"/>
      <c r="G6" s="234"/>
      <c r="H6" s="234"/>
      <c r="I6" s="97"/>
      <c r="J6" s="97"/>
      <c r="K6" s="97"/>
      <c r="L6" s="97"/>
      <c r="M6" s="97"/>
      <c r="N6" s="97"/>
      <c r="O6" s="97"/>
      <c r="P6" s="97"/>
      <c r="Q6" s="243" t="s">
        <v>212</v>
      </c>
      <c r="R6" s="234"/>
      <c r="S6" s="234"/>
      <c r="T6" s="234"/>
      <c r="U6" s="234"/>
      <c r="V6" s="238"/>
      <c r="W6" s="238"/>
      <c r="X6" s="52"/>
      <c r="Y6" s="52"/>
    </row>
    <row r="7" spans="1:25" ht="25.5" x14ac:dyDescent="0.35">
      <c r="A7" s="243" t="s">
        <v>218</v>
      </c>
      <c r="B7" s="234"/>
      <c r="C7" s="234"/>
      <c r="D7" s="234"/>
      <c r="E7" s="234"/>
      <c r="F7" s="234"/>
      <c r="G7" s="234"/>
      <c r="H7" s="234"/>
      <c r="I7" s="97"/>
      <c r="J7" s="97"/>
      <c r="K7" s="97"/>
      <c r="L7" s="97"/>
      <c r="M7" s="97"/>
      <c r="N7" s="97"/>
      <c r="O7" s="97"/>
      <c r="P7" s="97"/>
      <c r="Q7" s="243" t="s">
        <v>220</v>
      </c>
      <c r="R7" s="234"/>
      <c r="S7" s="234"/>
      <c r="T7" s="234"/>
      <c r="U7" s="234"/>
      <c r="V7" s="238"/>
      <c r="W7" s="238"/>
      <c r="X7" s="52"/>
      <c r="Y7" s="52"/>
    </row>
    <row r="8" spans="1:25" ht="25.5" x14ac:dyDescent="0.35">
      <c r="A8" s="252" t="s">
        <v>213</v>
      </c>
      <c r="B8" s="253"/>
      <c r="C8" s="253"/>
      <c r="D8" s="253"/>
      <c r="E8" s="253"/>
      <c r="F8" s="253"/>
      <c r="G8" s="235"/>
      <c r="H8" s="235"/>
      <c r="I8" s="97"/>
      <c r="J8" s="97"/>
      <c r="K8" s="97"/>
      <c r="L8" s="97"/>
      <c r="M8" s="97"/>
      <c r="N8" s="97"/>
      <c r="O8" s="97"/>
      <c r="P8" s="97"/>
      <c r="Q8" s="252" t="s">
        <v>214</v>
      </c>
      <c r="R8" s="253"/>
      <c r="S8" s="253"/>
      <c r="T8" s="253"/>
      <c r="U8" s="253"/>
      <c r="V8" s="98"/>
      <c r="W8" s="98"/>
      <c r="X8" s="52"/>
      <c r="Y8" s="52"/>
    </row>
    <row r="9" spans="1:25" ht="25.5" x14ac:dyDescent="0.35">
      <c r="A9" s="233" t="s">
        <v>215</v>
      </c>
      <c r="B9" s="234"/>
      <c r="C9" s="234"/>
      <c r="D9" s="234"/>
      <c r="E9" s="234"/>
      <c r="F9" s="234"/>
      <c r="G9" s="235"/>
      <c r="H9" s="235"/>
      <c r="I9" s="97"/>
      <c r="J9" s="97"/>
      <c r="K9" s="97"/>
      <c r="L9" s="97"/>
      <c r="M9" s="97"/>
      <c r="N9" s="97"/>
      <c r="O9" s="97"/>
      <c r="P9" s="97"/>
      <c r="Q9" s="99" t="s">
        <v>219</v>
      </c>
      <c r="R9" s="97"/>
      <c r="S9" s="100"/>
      <c r="T9" s="100"/>
      <c r="U9" s="100"/>
      <c r="V9" s="98"/>
      <c r="W9" s="98"/>
      <c r="X9" s="52"/>
      <c r="Y9" s="52"/>
    </row>
    <row r="10" spans="1:25" ht="26.25" x14ac:dyDescent="0.4">
      <c r="A10" s="96" t="s">
        <v>216</v>
      </c>
      <c r="B10" s="95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6" t="s">
        <v>216</v>
      </c>
      <c r="R10" s="93"/>
      <c r="S10" s="94"/>
      <c r="T10" s="94"/>
      <c r="U10" s="94"/>
      <c r="V10" s="52"/>
      <c r="W10" s="52"/>
      <c r="X10" s="52"/>
      <c r="Y10" s="52"/>
    </row>
    <row r="11" spans="1:25" ht="18.75" x14ac:dyDescent="0.3">
      <c r="B11" s="15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92"/>
      <c r="R11" s="51"/>
      <c r="S11" s="52"/>
      <c r="T11" s="52"/>
      <c r="U11" s="52"/>
      <c r="V11" s="52"/>
      <c r="W11" s="52"/>
      <c r="X11" s="52"/>
      <c r="Y11" s="52"/>
    </row>
    <row r="12" spans="1:25" ht="20.25" x14ac:dyDescent="0.3">
      <c r="A12" s="244" t="s">
        <v>192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</row>
    <row r="13" spans="1:25" ht="18.75" x14ac:dyDescent="0.3">
      <c r="A13" s="246" t="s">
        <v>193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</row>
    <row r="14" spans="1:25" ht="18" customHeight="1" x14ac:dyDescent="0.3">
      <c r="A14" s="250" t="s">
        <v>194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</row>
    <row r="15" spans="1:25" ht="18.75" x14ac:dyDescent="0.3">
      <c r="A15" s="8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</row>
    <row r="16" spans="1:25" ht="19.5" thickBot="1" x14ac:dyDescent="0.35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</row>
    <row r="17" spans="1:25" ht="69.95" customHeight="1" x14ac:dyDescent="0.25">
      <c r="A17" s="225" t="s">
        <v>0</v>
      </c>
      <c r="B17" s="247" t="s">
        <v>208</v>
      </c>
      <c r="C17" s="218" t="s">
        <v>5</v>
      </c>
      <c r="D17" s="217" t="s">
        <v>6</v>
      </c>
      <c r="E17" s="217"/>
      <c r="F17" s="217"/>
      <c r="G17" s="217"/>
      <c r="H17" s="217"/>
      <c r="I17" s="217"/>
      <c r="J17" s="217"/>
      <c r="K17" s="218" t="s">
        <v>7</v>
      </c>
      <c r="L17" s="218" t="s">
        <v>8</v>
      </c>
      <c r="M17" s="218" t="s">
        <v>9</v>
      </c>
      <c r="N17" s="217" t="s">
        <v>10</v>
      </c>
      <c r="O17" s="217"/>
      <c r="P17" s="217" t="s">
        <v>11</v>
      </c>
      <c r="Q17" s="217"/>
      <c r="R17" s="217"/>
      <c r="S17" s="217"/>
      <c r="T17" s="217"/>
      <c r="U17" s="218" t="s">
        <v>12</v>
      </c>
      <c r="V17" s="218" t="s">
        <v>13</v>
      </c>
      <c r="W17" s="218" t="s">
        <v>138</v>
      </c>
      <c r="X17" s="218" t="s">
        <v>14</v>
      </c>
      <c r="Y17" s="228" t="s">
        <v>15</v>
      </c>
    </row>
    <row r="18" spans="1:25" ht="18.75" x14ac:dyDescent="0.25">
      <c r="A18" s="226"/>
      <c r="B18" s="248"/>
      <c r="C18" s="219"/>
      <c r="D18" s="219" t="s">
        <v>16</v>
      </c>
      <c r="E18" s="231" t="s">
        <v>17</v>
      </c>
      <c r="F18" s="231"/>
      <c r="G18" s="231"/>
      <c r="H18" s="231"/>
      <c r="I18" s="231"/>
      <c r="J18" s="231"/>
      <c r="K18" s="219"/>
      <c r="L18" s="219"/>
      <c r="M18" s="219"/>
      <c r="N18" s="219" t="s">
        <v>18</v>
      </c>
      <c r="O18" s="219" t="s">
        <v>19</v>
      </c>
      <c r="P18" s="219" t="s">
        <v>209</v>
      </c>
      <c r="Q18" s="232" t="s">
        <v>105</v>
      </c>
      <c r="R18" s="232"/>
      <c r="S18" s="232"/>
      <c r="T18" s="54" t="s">
        <v>106</v>
      </c>
      <c r="U18" s="219"/>
      <c r="V18" s="219"/>
      <c r="W18" s="219"/>
      <c r="X18" s="219"/>
      <c r="Y18" s="229"/>
    </row>
    <row r="19" spans="1:25" ht="92.1" customHeight="1" x14ac:dyDescent="0.25">
      <c r="A19" s="226"/>
      <c r="B19" s="248"/>
      <c r="C19" s="219"/>
      <c r="D19" s="219"/>
      <c r="E19" s="219" t="s">
        <v>22</v>
      </c>
      <c r="F19" s="219" t="s">
        <v>23</v>
      </c>
      <c r="G19" s="219" t="s">
        <v>24</v>
      </c>
      <c r="H19" s="219" t="s">
        <v>25</v>
      </c>
      <c r="I19" s="231" t="s">
        <v>26</v>
      </c>
      <c r="J19" s="231"/>
      <c r="K19" s="219"/>
      <c r="L19" s="219"/>
      <c r="M19" s="219"/>
      <c r="N19" s="219"/>
      <c r="O19" s="219"/>
      <c r="P19" s="219"/>
      <c r="Q19" s="239" t="s">
        <v>20</v>
      </c>
      <c r="R19" s="239" t="s">
        <v>104</v>
      </c>
      <c r="S19" s="239" t="s">
        <v>21</v>
      </c>
      <c r="T19" s="239" t="s">
        <v>103</v>
      </c>
      <c r="U19" s="219"/>
      <c r="V19" s="219"/>
      <c r="W19" s="219"/>
      <c r="X19" s="219"/>
      <c r="Y19" s="229"/>
    </row>
    <row r="20" spans="1:25" ht="115.5" thickBot="1" x14ac:dyDescent="0.3">
      <c r="A20" s="227"/>
      <c r="B20" s="249"/>
      <c r="C20" s="220"/>
      <c r="D20" s="220"/>
      <c r="E20" s="220"/>
      <c r="F20" s="220"/>
      <c r="G20" s="220"/>
      <c r="H20" s="220"/>
      <c r="I20" s="91" t="s">
        <v>27</v>
      </c>
      <c r="J20" s="91" t="s">
        <v>28</v>
      </c>
      <c r="K20" s="220"/>
      <c r="L20" s="220"/>
      <c r="M20" s="220"/>
      <c r="N20" s="220"/>
      <c r="O20" s="220"/>
      <c r="P20" s="220"/>
      <c r="Q20" s="220"/>
      <c r="R20" s="240"/>
      <c r="S20" s="240"/>
      <c r="T20" s="220"/>
      <c r="U20" s="220"/>
      <c r="V20" s="220"/>
      <c r="W20" s="220"/>
      <c r="X20" s="220"/>
      <c r="Y20" s="230"/>
    </row>
    <row r="21" spans="1:25" ht="19.5" thickBot="1" x14ac:dyDescent="0.3">
      <c r="A21" s="56">
        <v>1</v>
      </c>
      <c r="B21" s="57">
        <v>2</v>
      </c>
      <c r="C21" s="57">
        <v>3</v>
      </c>
      <c r="D21" s="57">
        <v>4</v>
      </c>
      <c r="E21" s="57">
        <v>5</v>
      </c>
      <c r="F21" s="57">
        <v>6</v>
      </c>
      <c r="G21" s="57">
        <v>7</v>
      </c>
      <c r="H21" s="57">
        <v>8</v>
      </c>
      <c r="I21" s="57">
        <v>9</v>
      </c>
      <c r="J21" s="57">
        <v>10</v>
      </c>
      <c r="K21" s="57">
        <v>11</v>
      </c>
      <c r="L21" s="57">
        <v>12</v>
      </c>
      <c r="M21" s="57">
        <v>13</v>
      </c>
      <c r="N21" s="57">
        <v>14</v>
      </c>
      <c r="O21" s="57">
        <v>15</v>
      </c>
      <c r="P21" s="57">
        <v>16</v>
      </c>
      <c r="Q21" s="57">
        <v>17</v>
      </c>
      <c r="R21" s="57">
        <v>18</v>
      </c>
      <c r="S21" s="57">
        <v>19</v>
      </c>
      <c r="T21" s="57">
        <v>20</v>
      </c>
      <c r="U21" s="57">
        <v>21</v>
      </c>
      <c r="V21" s="57">
        <v>22</v>
      </c>
      <c r="W21" s="57">
        <v>23</v>
      </c>
      <c r="X21" s="57">
        <v>24</v>
      </c>
      <c r="Y21" s="58">
        <v>25</v>
      </c>
    </row>
    <row r="22" spans="1:25" ht="19.5" thickBot="1" x14ac:dyDescent="0.3">
      <c r="A22" s="59" t="s">
        <v>29</v>
      </c>
      <c r="B22" s="60"/>
      <c r="C22" s="221" t="s">
        <v>30</v>
      </c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3"/>
    </row>
    <row r="23" spans="1:25" ht="18.75" x14ac:dyDescent="0.3">
      <c r="A23" s="51"/>
      <c r="B23" s="61"/>
      <c r="C23" s="213" t="s">
        <v>31</v>
      </c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4"/>
    </row>
    <row r="24" spans="1:25" ht="18.75" x14ac:dyDescent="0.25">
      <c r="A24" s="62"/>
      <c r="B24" s="61"/>
      <c r="C24" s="205" t="s">
        <v>32</v>
      </c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6"/>
    </row>
    <row r="25" spans="1:25" ht="37.5" x14ac:dyDescent="0.25">
      <c r="A25" s="62" t="s">
        <v>195</v>
      </c>
      <c r="B25" s="61"/>
      <c r="C25" s="61"/>
      <c r="D25" s="63"/>
      <c r="E25" s="61" t="s">
        <v>33</v>
      </c>
      <c r="F25" s="61" t="s">
        <v>33</v>
      </c>
      <c r="G25" s="61" t="s">
        <v>33</v>
      </c>
      <c r="H25" s="61" t="s">
        <v>33</v>
      </c>
      <c r="I25" s="61" t="s">
        <v>33</v>
      </c>
      <c r="J25" s="61" t="s">
        <v>33</v>
      </c>
      <c r="K25" s="61" t="s">
        <v>33</v>
      </c>
      <c r="L25" s="61" t="s">
        <v>33</v>
      </c>
      <c r="M25" s="61" t="s">
        <v>33</v>
      </c>
      <c r="N25" s="63"/>
      <c r="O25" s="63"/>
      <c r="P25" s="61"/>
      <c r="Q25" s="61"/>
      <c r="R25" s="61"/>
      <c r="S25" s="61"/>
      <c r="T25" s="61"/>
      <c r="U25" s="61"/>
      <c r="V25" s="61"/>
      <c r="W25" s="61"/>
      <c r="X25" s="61"/>
      <c r="Y25" s="64"/>
    </row>
    <row r="26" spans="1:25" ht="18.75" x14ac:dyDescent="0.25">
      <c r="A26" s="209" t="s">
        <v>34</v>
      </c>
      <c r="B26" s="210"/>
      <c r="C26" s="210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3"/>
      <c r="O26" s="63"/>
      <c r="P26" s="61"/>
      <c r="Q26" s="61"/>
      <c r="R26" s="61"/>
      <c r="S26" s="61"/>
      <c r="T26" s="61"/>
      <c r="U26" s="61"/>
      <c r="V26" s="61"/>
      <c r="W26" s="61"/>
      <c r="X26" s="61"/>
      <c r="Y26" s="64"/>
    </row>
    <row r="27" spans="1:25" ht="18.75" x14ac:dyDescent="0.25">
      <c r="A27" s="62" t="s">
        <v>163</v>
      </c>
      <c r="B27" s="61"/>
      <c r="C27" s="205" t="s">
        <v>35</v>
      </c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6"/>
    </row>
    <row r="28" spans="1:25" ht="18.75" x14ac:dyDescent="0.25">
      <c r="A28" s="62"/>
      <c r="B28" s="61"/>
      <c r="C28" s="61"/>
      <c r="D28" s="61"/>
      <c r="E28" s="61" t="s">
        <v>33</v>
      </c>
      <c r="F28" s="61" t="s">
        <v>33</v>
      </c>
      <c r="G28" s="61" t="s">
        <v>33</v>
      </c>
      <c r="H28" s="61" t="s">
        <v>33</v>
      </c>
      <c r="I28" s="61" t="s">
        <v>33</v>
      </c>
      <c r="J28" s="61" t="s">
        <v>33</v>
      </c>
      <c r="K28" s="61" t="s">
        <v>33</v>
      </c>
      <c r="L28" s="61" t="s">
        <v>33</v>
      </c>
      <c r="M28" s="61" t="s">
        <v>33</v>
      </c>
      <c r="N28" s="63"/>
      <c r="O28" s="63"/>
      <c r="P28" s="61"/>
      <c r="Q28" s="61"/>
      <c r="R28" s="61"/>
      <c r="S28" s="61"/>
      <c r="T28" s="61"/>
      <c r="U28" s="61"/>
      <c r="V28" s="61"/>
      <c r="W28" s="61"/>
      <c r="X28" s="61"/>
      <c r="Y28" s="64"/>
    </row>
    <row r="29" spans="1:25" ht="18.75" x14ac:dyDescent="0.25">
      <c r="A29" s="209" t="s">
        <v>36</v>
      </c>
      <c r="B29" s="210"/>
      <c r="C29" s="210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3"/>
      <c r="O29" s="63"/>
      <c r="P29" s="61"/>
      <c r="Q29" s="61"/>
      <c r="R29" s="61"/>
      <c r="S29" s="61"/>
      <c r="T29" s="61"/>
      <c r="U29" s="61"/>
      <c r="V29" s="61"/>
      <c r="W29" s="61"/>
      <c r="X29" s="61"/>
      <c r="Y29" s="64"/>
    </row>
    <row r="30" spans="1:25" ht="18.75" x14ac:dyDescent="0.25">
      <c r="A30" s="62" t="s">
        <v>37</v>
      </c>
      <c r="B30" s="61"/>
      <c r="C30" s="205" t="s">
        <v>38</v>
      </c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6"/>
    </row>
    <row r="31" spans="1:25" ht="18.75" x14ac:dyDescent="0.25">
      <c r="A31" s="62"/>
      <c r="B31" s="61"/>
      <c r="C31" s="63"/>
      <c r="D31" s="63"/>
      <c r="E31" s="61" t="s">
        <v>33</v>
      </c>
      <c r="F31" s="61" t="s">
        <v>33</v>
      </c>
      <c r="G31" s="61" t="s">
        <v>33</v>
      </c>
      <c r="H31" s="61" t="s">
        <v>33</v>
      </c>
      <c r="I31" s="61" t="s">
        <v>33</v>
      </c>
      <c r="J31" s="61" t="s">
        <v>33</v>
      </c>
      <c r="K31" s="61" t="s">
        <v>33</v>
      </c>
      <c r="L31" s="61" t="s">
        <v>33</v>
      </c>
      <c r="M31" s="61" t="s">
        <v>33</v>
      </c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5"/>
    </row>
    <row r="32" spans="1:25" ht="18.75" x14ac:dyDescent="0.25">
      <c r="A32" s="209" t="s">
        <v>39</v>
      </c>
      <c r="B32" s="210"/>
      <c r="C32" s="210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3"/>
      <c r="O32" s="63"/>
      <c r="P32" s="61"/>
      <c r="Q32" s="61"/>
      <c r="R32" s="61"/>
      <c r="S32" s="61"/>
      <c r="T32" s="61"/>
      <c r="U32" s="61"/>
      <c r="V32" s="61"/>
      <c r="W32" s="61"/>
      <c r="X32" s="61"/>
      <c r="Y32" s="64"/>
    </row>
    <row r="33" spans="1:25" ht="18.75" x14ac:dyDescent="0.25">
      <c r="A33" s="62" t="s">
        <v>165</v>
      </c>
      <c r="B33" s="61"/>
      <c r="C33" s="205" t="s">
        <v>40</v>
      </c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  <c r="Y33" s="206"/>
    </row>
    <row r="34" spans="1:25" ht="281.25" x14ac:dyDescent="0.25">
      <c r="A34" s="62" t="s">
        <v>196</v>
      </c>
      <c r="B34" s="61" t="s">
        <v>111</v>
      </c>
      <c r="C34" s="66"/>
      <c r="D34" s="67">
        <f>F34</f>
        <v>187.49019607843138</v>
      </c>
      <c r="E34" s="67"/>
      <c r="F34" s="68">
        <f t="shared" ref="F34:F41" si="0">P34</f>
        <v>187.49019607843138</v>
      </c>
      <c r="G34" s="67"/>
      <c r="H34" s="67"/>
      <c r="I34" s="67"/>
      <c r="J34" s="67"/>
      <c r="K34" s="67"/>
      <c r="L34" s="67"/>
      <c r="M34" s="67">
        <f>E34+F34+K34+L34</f>
        <v>187.49019607843138</v>
      </c>
      <c r="N34" s="69"/>
      <c r="O34" s="67">
        <f t="shared" ref="O34:O41" si="1">M34</f>
        <v>187.49019607843138</v>
      </c>
      <c r="P34" s="67">
        <f t="shared" ref="P34:P41" si="2">SUM(Q34:T34)</f>
        <v>187.49019607843138</v>
      </c>
      <c r="Q34" s="70"/>
      <c r="R34" s="70"/>
      <c r="S34" s="70"/>
      <c r="T34" s="70">
        <f>Лист2!F5</f>
        <v>187.49019607843138</v>
      </c>
      <c r="U34" s="70">
        <v>54</v>
      </c>
      <c r="V34" s="70"/>
      <c r="W34" s="70"/>
      <c r="X34" s="70">
        <v>426.35</v>
      </c>
      <c r="Y34" s="71">
        <v>782.21</v>
      </c>
    </row>
    <row r="35" spans="1:25" ht="75" x14ac:dyDescent="0.25">
      <c r="A35" s="62" t="s">
        <v>197</v>
      </c>
      <c r="B35" s="61" t="s">
        <v>112</v>
      </c>
      <c r="C35" s="66"/>
      <c r="D35" s="67">
        <f t="shared" ref="D35:D41" si="3">F35</f>
        <v>129.87</v>
      </c>
      <c r="E35" s="67">
        <v>0</v>
      </c>
      <c r="F35" s="68">
        <f t="shared" si="0"/>
        <v>129.87</v>
      </c>
      <c r="G35" s="67"/>
      <c r="H35" s="67"/>
      <c r="I35" s="67"/>
      <c r="J35" s="67"/>
      <c r="K35" s="67">
        <v>0</v>
      </c>
      <c r="L35" s="67">
        <v>0</v>
      </c>
      <c r="M35" s="67">
        <f>E35+F35+K35+L35</f>
        <v>129.87</v>
      </c>
      <c r="N35" s="69"/>
      <c r="O35" s="67">
        <f t="shared" si="1"/>
        <v>129.87</v>
      </c>
      <c r="P35" s="67">
        <f t="shared" si="2"/>
        <v>129.87</v>
      </c>
      <c r="Q35" s="70">
        <v>43.29</v>
      </c>
      <c r="R35" s="70">
        <f>Q35</f>
        <v>43.29</v>
      </c>
      <c r="S35" s="70">
        <f>R35</f>
        <v>43.29</v>
      </c>
      <c r="T35" s="70"/>
      <c r="U35" s="70">
        <v>54</v>
      </c>
      <c r="V35" s="70"/>
      <c r="W35" s="70"/>
      <c r="X35" s="70">
        <v>17.37</v>
      </c>
      <c r="Y35" s="71">
        <v>31.87</v>
      </c>
    </row>
    <row r="36" spans="1:25" ht="168.75" x14ac:dyDescent="0.25">
      <c r="A36" s="62" t="s">
        <v>198</v>
      </c>
      <c r="B36" s="61" t="s">
        <v>116</v>
      </c>
      <c r="C36" s="66"/>
      <c r="D36" s="67">
        <f t="shared" si="3"/>
        <v>87.72</v>
      </c>
      <c r="E36" s="67"/>
      <c r="F36" s="68">
        <f t="shared" si="0"/>
        <v>87.72</v>
      </c>
      <c r="G36" s="67"/>
      <c r="H36" s="67"/>
      <c r="I36" s="67"/>
      <c r="J36" s="67"/>
      <c r="K36" s="67"/>
      <c r="L36" s="67"/>
      <c r="M36" s="67">
        <f t="shared" ref="M36:M41" si="4">E36+F36+K36+L36</f>
        <v>87.72</v>
      </c>
      <c r="N36" s="69"/>
      <c r="O36" s="67">
        <f t="shared" si="1"/>
        <v>87.72</v>
      </c>
      <c r="P36" s="67">
        <f t="shared" si="2"/>
        <v>87.72</v>
      </c>
      <c r="Q36" s="70">
        <v>29.24</v>
      </c>
      <c r="R36" s="70">
        <f>Q36</f>
        <v>29.24</v>
      </c>
      <c r="S36" s="70">
        <f>R36</f>
        <v>29.24</v>
      </c>
      <c r="T36" s="70"/>
      <c r="U36" s="70">
        <v>54</v>
      </c>
      <c r="V36" s="70"/>
      <c r="W36" s="70"/>
      <c r="X36" s="70">
        <v>12.01</v>
      </c>
      <c r="Y36" s="71">
        <v>22.04</v>
      </c>
    </row>
    <row r="37" spans="1:25" ht="187.5" x14ac:dyDescent="0.25">
      <c r="A37" s="62" t="s">
        <v>199</v>
      </c>
      <c r="B37" s="61" t="s">
        <v>117</v>
      </c>
      <c r="C37" s="66"/>
      <c r="D37" s="67">
        <f t="shared" si="3"/>
        <v>142.38</v>
      </c>
      <c r="E37" s="67"/>
      <c r="F37" s="68">
        <f t="shared" si="0"/>
        <v>142.38</v>
      </c>
      <c r="G37" s="67"/>
      <c r="H37" s="67"/>
      <c r="I37" s="67"/>
      <c r="J37" s="67"/>
      <c r="K37" s="67"/>
      <c r="L37" s="67"/>
      <c r="M37" s="67">
        <f t="shared" si="4"/>
        <v>142.38</v>
      </c>
      <c r="N37" s="69"/>
      <c r="O37" s="67">
        <f t="shared" si="1"/>
        <v>142.38</v>
      </c>
      <c r="P37" s="67">
        <f t="shared" si="2"/>
        <v>142.38</v>
      </c>
      <c r="Q37" s="70">
        <v>47.46</v>
      </c>
      <c r="R37" s="70">
        <v>47.46</v>
      </c>
      <c r="S37" s="70">
        <v>47.46</v>
      </c>
      <c r="T37" s="70"/>
      <c r="U37" s="70">
        <v>54</v>
      </c>
      <c r="V37" s="70"/>
      <c r="W37" s="70"/>
      <c r="X37" s="70">
        <v>19.04</v>
      </c>
      <c r="Y37" s="71">
        <v>34.94</v>
      </c>
    </row>
    <row r="38" spans="1:25" ht="187.5" x14ac:dyDescent="0.25">
      <c r="A38" s="62" t="s">
        <v>200</v>
      </c>
      <c r="B38" s="61" t="s">
        <v>118</v>
      </c>
      <c r="C38" s="66"/>
      <c r="D38" s="67">
        <f t="shared" si="3"/>
        <v>194.57999999999998</v>
      </c>
      <c r="E38" s="67"/>
      <c r="F38" s="68">
        <f t="shared" si="0"/>
        <v>194.57999999999998</v>
      </c>
      <c r="G38" s="67"/>
      <c r="H38" s="67"/>
      <c r="I38" s="67"/>
      <c r="J38" s="67"/>
      <c r="K38" s="67"/>
      <c r="L38" s="67"/>
      <c r="M38" s="67">
        <f t="shared" si="4"/>
        <v>194.57999999999998</v>
      </c>
      <c r="N38" s="69"/>
      <c r="O38" s="67">
        <f t="shared" si="1"/>
        <v>194.57999999999998</v>
      </c>
      <c r="P38" s="67">
        <f t="shared" si="2"/>
        <v>194.57999999999998</v>
      </c>
      <c r="Q38" s="70">
        <v>64.86</v>
      </c>
      <c r="R38" s="70">
        <v>64.86</v>
      </c>
      <c r="S38" s="70">
        <v>64.86</v>
      </c>
      <c r="T38" s="70"/>
      <c r="U38" s="70">
        <v>54</v>
      </c>
      <c r="V38" s="70"/>
      <c r="W38" s="70"/>
      <c r="X38" s="70">
        <v>26.02</v>
      </c>
      <c r="Y38" s="71">
        <v>47.74</v>
      </c>
    </row>
    <row r="39" spans="1:25" ht="75" x14ac:dyDescent="0.25">
      <c r="A39" s="62" t="s">
        <v>201</v>
      </c>
      <c r="B39" s="61" t="s">
        <v>113</v>
      </c>
      <c r="C39" s="66"/>
      <c r="D39" s="67">
        <f t="shared" si="3"/>
        <v>58.320000000000007</v>
      </c>
      <c r="E39" s="67"/>
      <c r="F39" s="68">
        <f t="shared" si="0"/>
        <v>58.320000000000007</v>
      </c>
      <c r="G39" s="67"/>
      <c r="H39" s="67"/>
      <c r="I39" s="67"/>
      <c r="J39" s="67"/>
      <c r="K39" s="67"/>
      <c r="L39" s="67"/>
      <c r="M39" s="67">
        <f t="shared" si="4"/>
        <v>58.320000000000007</v>
      </c>
      <c r="N39" s="69"/>
      <c r="O39" s="67">
        <f t="shared" si="1"/>
        <v>58.320000000000007</v>
      </c>
      <c r="P39" s="67">
        <f t="shared" si="2"/>
        <v>58.320000000000007</v>
      </c>
      <c r="Q39" s="70">
        <v>19.440000000000001</v>
      </c>
      <c r="R39" s="70">
        <v>19.440000000000001</v>
      </c>
      <c r="S39" s="70">
        <v>19.440000000000001</v>
      </c>
      <c r="T39" s="70"/>
      <c r="U39" s="70">
        <v>54</v>
      </c>
      <c r="V39" s="70"/>
      <c r="W39" s="70"/>
      <c r="X39" s="70">
        <v>7.74</v>
      </c>
      <c r="Y39" s="71">
        <v>14.17</v>
      </c>
    </row>
    <row r="40" spans="1:25" ht="75" x14ac:dyDescent="0.25">
      <c r="A40" s="62" t="s">
        <v>202</v>
      </c>
      <c r="B40" s="61" t="s">
        <v>114</v>
      </c>
      <c r="C40" s="66"/>
      <c r="D40" s="67">
        <f t="shared" si="3"/>
        <v>40.83</v>
      </c>
      <c r="E40" s="67"/>
      <c r="F40" s="68">
        <f t="shared" si="0"/>
        <v>40.83</v>
      </c>
      <c r="G40" s="67"/>
      <c r="H40" s="67"/>
      <c r="I40" s="67"/>
      <c r="J40" s="67"/>
      <c r="K40" s="67"/>
      <c r="L40" s="67"/>
      <c r="M40" s="67">
        <f t="shared" si="4"/>
        <v>40.83</v>
      </c>
      <c r="N40" s="69"/>
      <c r="O40" s="67">
        <f t="shared" si="1"/>
        <v>40.83</v>
      </c>
      <c r="P40" s="67">
        <f t="shared" si="2"/>
        <v>40.83</v>
      </c>
      <c r="Q40" s="70">
        <v>13.61</v>
      </c>
      <c r="R40" s="70">
        <v>13.61</v>
      </c>
      <c r="S40" s="70">
        <v>13.61</v>
      </c>
      <c r="T40" s="70"/>
      <c r="U40" s="70">
        <v>54</v>
      </c>
      <c r="V40" s="70"/>
      <c r="W40" s="70"/>
      <c r="X40" s="70">
        <v>5.46</v>
      </c>
      <c r="Y40" s="71">
        <v>10.02</v>
      </c>
    </row>
    <row r="41" spans="1:25" ht="75" x14ac:dyDescent="0.25">
      <c r="A41" s="62" t="s">
        <v>203</v>
      </c>
      <c r="B41" s="61" t="s">
        <v>115</v>
      </c>
      <c r="C41" s="66"/>
      <c r="D41" s="67">
        <f t="shared" si="3"/>
        <v>40.83</v>
      </c>
      <c r="E41" s="67"/>
      <c r="F41" s="68">
        <f t="shared" si="0"/>
        <v>40.83</v>
      </c>
      <c r="G41" s="67"/>
      <c r="H41" s="67"/>
      <c r="I41" s="67"/>
      <c r="J41" s="67"/>
      <c r="K41" s="67"/>
      <c r="L41" s="67"/>
      <c r="M41" s="67">
        <f t="shared" si="4"/>
        <v>40.83</v>
      </c>
      <c r="N41" s="69"/>
      <c r="O41" s="67">
        <f t="shared" si="1"/>
        <v>40.83</v>
      </c>
      <c r="P41" s="67">
        <f t="shared" si="2"/>
        <v>40.83</v>
      </c>
      <c r="Q41" s="70">
        <v>13.61</v>
      </c>
      <c r="R41" s="70">
        <v>13.61</v>
      </c>
      <c r="S41" s="70">
        <v>13.61</v>
      </c>
      <c r="T41" s="70"/>
      <c r="U41" s="70">
        <v>54</v>
      </c>
      <c r="V41" s="70"/>
      <c r="W41" s="70"/>
      <c r="X41" s="70">
        <v>5.46</v>
      </c>
      <c r="Y41" s="71">
        <v>10.02</v>
      </c>
    </row>
    <row r="42" spans="1:25" ht="18.75" x14ac:dyDescent="0.25">
      <c r="A42" s="209" t="s">
        <v>41</v>
      </c>
      <c r="B42" s="210"/>
      <c r="C42" s="210"/>
      <c r="D42" s="77">
        <f>SUM(D34:D41)</f>
        <v>882.02019607843147</v>
      </c>
      <c r="E42" s="77"/>
      <c r="F42" s="88">
        <f>P42</f>
        <v>882.02019607843147</v>
      </c>
      <c r="G42" s="77"/>
      <c r="H42" s="77"/>
      <c r="I42" s="77"/>
      <c r="J42" s="77"/>
      <c r="K42" s="77"/>
      <c r="L42" s="77"/>
      <c r="M42" s="77">
        <f t="shared" ref="M42:Y42" si="5">SUM(M34:M41)</f>
        <v>882.02019607843147</v>
      </c>
      <c r="N42" s="77">
        <f t="shared" si="5"/>
        <v>0</v>
      </c>
      <c r="O42" s="77">
        <f t="shared" si="5"/>
        <v>882.02019607843147</v>
      </c>
      <c r="P42" s="77">
        <f t="shared" si="5"/>
        <v>882.02019607843147</v>
      </c>
      <c r="Q42" s="89">
        <f t="shared" si="5"/>
        <v>231.51000000000005</v>
      </c>
      <c r="R42" s="89">
        <f t="shared" si="5"/>
        <v>231.51000000000005</v>
      </c>
      <c r="S42" s="89">
        <f t="shared" si="5"/>
        <v>231.51000000000005</v>
      </c>
      <c r="T42" s="89">
        <f t="shared" si="5"/>
        <v>187.49019607843138</v>
      </c>
      <c r="U42" s="89">
        <f t="shared" si="5"/>
        <v>432</v>
      </c>
      <c r="V42" s="89">
        <f t="shared" si="5"/>
        <v>0</v>
      </c>
      <c r="W42" s="89">
        <f t="shared" si="5"/>
        <v>0</v>
      </c>
      <c r="X42" s="89">
        <f t="shared" si="5"/>
        <v>519.45000000000005</v>
      </c>
      <c r="Y42" s="90">
        <f t="shared" si="5"/>
        <v>953.00999999999988</v>
      </c>
    </row>
    <row r="43" spans="1:25" ht="18.75" x14ac:dyDescent="0.25">
      <c r="A43" s="62" t="s">
        <v>166</v>
      </c>
      <c r="B43" s="61"/>
      <c r="C43" s="205" t="s">
        <v>47</v>
      </c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5"/>
      <c r="Y43" s="206"/>
    </row>
    <row r="44" spans="1:25" ht="18.75" x14ac:dyDescent="0.25">
      <c r="A44" s="62"/>
      <c r="B44" s="61"/>
      <c r="C44" s="61"/>
      <c r="D44" s="61"/>
      <c r="E44" s="61" t="s">
        <v>33</v>
      </c>
      <c r="F44" s="61" t="s">
        <v>33</v>
      </c>
      <c r="G44" s="61" t="s">
        <v>33</v>
      </c>
      <c r="H44" s="61" t="s">
        <v>33</v>
      </c>
      <c r="I44" s="61" t="s">
        <v>33</v>
      </c>
      <c r="J44" s="61" t="s">
        <v>33</v>
      </c>
      <c r="K44" s="61" t="s">
        <v>33</v>
      </c>
      <c r="L44" s="61" t="s">
        <v>33</v>
      </c>
      <c r="M44" s="61" t="s">
        <v>33</v>
      </c>
      <c r="N44" s="63"/>
      <c r="O44" s="63"/>
      <c r="P44" s="63"/>
      <c r="Q44" s="63"/>
      <c r="R44" s="63"/>
      <c r="S44" s="63"/>
      <c r="T44" s="63"/>
      <c r="U44" s="61"/>
      <c r="V44" s="61"/>
      <c r="W44" s="61"/>
      <c r="X44" s="61"/>
      <c r="Y44" s="64"/>
    </row>
    <row r="45" spans="1:25" ht="18.75" x14ac:dyDescent="0.25">
      <c r="A45" s="209" t="s">
        <v>48</v>
      </c>
      <c r="B45" s="210"/>
      <c r="C45" s="210"/>
      <c r="D45" s="63"/>
      <c r="E45" s="61"/>
      <c r="F45" s="61"/>
      <c r="G45" s="61"/>
      <c r="H45" s="61"/>
      <c r="I45" s="61"/>
      <c r="J45" s="61"/>
      <c r="K45" s="61"/>
      <c r="L45" s="61"/>
      <c r="M45" s="61"/>
      <c r="N45" s="63"/>
      <c r="O45" s="63"/>
      <c r="P45" s="63"/>
      <c r="Q45" s="63"/>
      <c r="R45" s="63"/>
      <c r="S45" s="63"/>
      <c r="T45" s="63"/>
      <c r="U45" s="61"/>
      <c r="V45" s="61"/>
      <c r="W45" s="61"/>
      <c r="X45" s="61"/>
      <c r="Y45" s="64"/>
    </row>
    <row r="46" spans="1:25" ht="18.75" x14ac:dyDescent="0.25">
      <c r="A46" s="62" t="s">
        <v>167</v>
      </c>
      <c r="B46" s="61"/>
      <c r="C46" s="205" t="s">
        <v>49</v>
      </c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6"/>
    </row>
    <row r="47" spans="1:25" ht="18.75" x14ac:dyDescent="0.25">
      <c r="A47" s="62"/>
      <c r="B47" s="61"/>
      <c r="C47" s="61"/>
      <c r="D47" s="61"/>
      <c r="E47" s="61" t="s">
        <v>33</v>
      </c>
      <c r="F47" s="61" t="s">
        <v>33</v>
      </c>
      <c r="G47" s="61" t="s">
        <v>33</v>
      </c>
      <c r="H47" s="61" t="s">
        <v>33</v>
      </c>
      <c r="I47" s="61" t="s">
        <v>33</v>
      </c>
      <c r="J47" s="61" t="s">
        <v>33</v>
      </c>
      <c r="K47" s="61" t="s">
        <v>33</v>
      </c>
      <c r="L47" s="61" t="s">
        <v>33</v>
      </c>
      <c r="M47" s="61" t="s">
        <v>33</v>
      </c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4"/>
    </row>
    <row r="48" spans="1:25" ht="18.75" x14ac:dyDescent="0.25">
      <c r="A48" s="209" t="s">
        <v>50</v>
      </c>
      <c r="B48" s="210"/>
      <c r="C48" s="21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3"/>
      <c r="O48" s="63"/>
      <c r="P48" s="61"/>
      <c r="Q48" s="61"/>
      <c r="R48" s="61"/>
      <c r="S48" s="61"/>
      <c r="T48" s="61"/>
      <c r="U48" s="61"/>
      <c r="V48" s="61"/>
      <c r="W48" s="63"/>
      <c r="X48" s="63"/>
      <c r="Y48" s="65"/>
    </row>
    <row r="49" spans="1:25" ht="18.75" x14ac:dyDescent="0.25">
      <c r="A49" s="209" t="s">
        <v>51</v>
      </c>
      <c r="B49" s="210"/>
      <c r="C49" s="21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3"/>
      <c r="O49" s="63"/>
      <c r="P49" s="61"/>
      <c r="Q49" s="61"/>
      <c r="R49" s="61"/>
      <c r="S49" s="61"/>
      <c r="T49" s="61"/>
      <c r="U49" s="61"/>
      <c r="V49" s="61"/>
      <c r="W49" s="61"/>
      <c r="X49" s="61"/>
      <c r="Y49" s="64"/>
    </row>
    <row r="50" spans="1:25" ht="18.75" x14ac:dyDescent="0.25">
      <c r="A50" s="62" t="s">
        <v>52</v>
      </c>
      <c r="B50" s="61"/>
      <c r="C50" s="210" t="s">
        <v>49</v>
      </c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6"/>
    </row>
    <row r="51" spans="1:25" ht="18.75" x14ac:dyDescent="0.25">
      <c r="A51" s="62" t="s">
        <v>53</v>
      </c>
      <c r="B51" s="61"/>
      <c r="C51" s="205" t="s">
        <v>54</v>
      </c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6"/>
    </row>
    <row r="52" spans="1:25" ht="18.75" x14ac:dyDescent="0.25">
      <c r="A52" s="62"/>
      <c r="B52" s="61"/>
      <c r="C52" s="63"/>
      <c r="D52" s="63"/>
      <c r="E52" s="61" t="s">
        <v>33</v>
      </c>
      <c r="F52" s="61" t="s">
        <v>33</v>
      </c>
      <c r="G52" s="61" t="s">
        <v>33</v>
      </c>
      <c r="H52" s="61" t="s">
        <v>33</v>
      </c>
      <c r="I52" s="61" t="s">
        <v>33</v>
      </c>
      <c r="J52" s="61" t="s">
        <v>33</v>
      </c>
      <c r="K52" s="61" t="s">
        <v>33</v>
      </c>
      <c r="L52" s="61" t="s">
        <v>33</v>
      </c>
      <c r="M52" s="61" t="s">
        <v>33</v>
      </c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5"/>
    </row>
    <row r="53" spans="1:25" ht="18.75" x14ac:dyDescent="0.25">
      <c r="A53" s="209" t="s">
        <v>55</v>
      </c>
      <c r="B53" s="210"/>
      <c r="C53" s="21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3"/>
      <c r="O53" s="63"/>
      <c r="P53" s="61"/>
      <c r="Q53" s="61"/>
      <c r="R53" s="61"/>
      <c r="S53" s="61"/>
      <c r="T53" s="61"/>
      <c r="U53" s="61"/>
      <c r="V53" s="61"/>
      <c r="W53" s="61"/>
      <c r="X53" s="61"/>
      <c r="Y53" s="64"/>
    </row>
    <row r="54" spans="1:25" ht="18.75" x14ac:dyDescent="0.25">
      <c r="A54" s="62" t="s">
        <v>169</v>
      </c>
      <c r="B54" s="61"/>
      <c r="C54" s="205" t="s">
        <v>35</v>
      </c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6"/>
    </row>
    <row r="55" spans="1:25" ht="18.75" x14ac:dyDescent="0.25">
      <c r="A55" s="62"/>
      <c r="B55" s="61"/>
      <c r="C55" s="61"/>
      <c r="D55" s="61"/>
      <c r="E55" s="61" t="s">
        <v>33</v>
      </c>
      <c r="F55" s="61" t="s">
        <v>33</v>
      </c>
      <c r="G55" s="61" t="s">
        <v>33</v>
      </c>
      <c r="H55" s="61" t="s">
        <v>33</v>
      </c>
      <c r="I55" s="61" t="s">
        <v>33</v>
      </c>
      <c r="J55" s="61" t="s">
        <v>33</v>
      </c>
      <c r="K55" s="61" t="s">
        <v>33</v>
      </c>
      <c r="L55" s="61" t="s">
        <v>33</v>
      </c>
      <c r="M55" s="61" t="s">
        <v>33</v>
      </c>
      <c r="N55" s="63"/>
      <c r="O55" s="63"/>
      <c r="P55" s="63"/>
      <c r="Q55" s="63"/>
      <c r="R55" s="63"/>
      <c r="S55" s="63"/>
      <c r="T55" s="63"/>
      <c r="U55" s="61"/>
      <c r="V55" s="61"/>
      <c r="W55" s="61"/>
      <c r="X55" s="61"/>
      <c r="Y55" s="64"/>
    </row>
    <row r="56" spans="1:25" ht="18.75" x14ac:dyDescent="0.25">
      <c r="A56" s="209" t="s">
        <v>56</v>
      </c>
      <c r="B56" s="210"/>
      <c r="C56" s="210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3"/>
      <c r="O56" s="63"/>
      <c r="P56" s="61"/>
      <c r="Q56" s="61"/>
      <c r="R56" s="61"/>
      <c r="S56" s="61"/>
      <c r="T56" s="61"/>
      <c r="U56" s="61"/>
      <c r="V56" s="61"/>
      <c r="W56" s="61"/>
      <c r="X56" s="61"/>
      <c r="Y56" s="64"/>
    </row>
    <row r="57" spans="1:25" ht="18.75" x14ac:dyDescent="0.25">
      <c r="A57" s="62" t="s">
        <v>170</v>
      </c>
      <c r="B57" s="61"/>
      <c r="C57" s="205" t="s">
        <v>57</v>
      </c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  <c r="U57" s="205"/>
      <c r="V57" s="205"/>
      <c r="W57" s="205"/>
      <c r="X57" s="205"/>
      <c r="Y57" s="206"/>
    </row>
    <row r="58" spans="1:25" ht="18.75" x14ac:dyDescent="0.25">
      <c r="A58" s="62"/>
      <c r="B58" s="61"/>
      <c r="C58" s="63"/>
      <c r="D58" s="63"/>
      <c r="E58" s="61" t="s">
        <v>33</v>
      </c>
      <c r="F58" s="61" t="s">
        <v>33</v>
      </c>
      <c r="G58" s="61" t="s">
        <v>33</v>
      </c>
      <c r="H58" s="61" t="s">
        <v>33</v>
      </c>
      <c r="I58" s="61" t="s">
        <v>33</v>
      </c>
      <c r="J58" s="61" t="s">
        <v>33</v>
      </c>
      <c r="K58" s="61" t="s">
        <v>33</v>
      </c>
      <c r="L58" s="61" t="s">
        <v>33</v>
      </c>
      <c r="M58" s="61" t="s">
        <v>33</v>
      </c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5"/>
    </row>
    <row r="59" spans="1:25" ht="18.75" x14ac:dyDescent="0.25">
      <c r="A59" s="209" t="s">
        <v>58</v>
      </c>
      <c r="B59" s="210"/>
      <c r="C59" s="210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5"/>
    </row>
    <row r="60" spans="1:25" ht="18.75" x14ac:dyDescent="0.25">
      <c r="A60" s="62" t="s">
        <v>171</v>
      </c>
      <c r="B60" s="61"/>
      <c r="C60" s="205" t="s">
        <v>59</v>
      </c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5"/>
      <c r="U60" s="205"/>
      <c r="V60" s="205"/>
      <c r="W60" s="205"/>
      <c r="X60" s="205"/>
      <c r="Y60" s="206"/>
    </row>
    <row r="61" spans="1:25" ht="18.75" x14ac:dyDescent="0.25">
      <c r="A61" s="62"/>
      <c r="B61" s="61"/>
      <c r="C61" s="63"/>
      <c r="D61" s="63"/>
      <c r="E61" s="61" t="s">
        <v>33</v>
      </c>
      <c r="F61" s="61" t="s">
        <v>33</v>
      </c>
      <c r="G61" s="61" t="s">
        <v>33</v>
      </c>
      <c r="H61" s="61" t="s">
        <v>33</v>
      </c>
      <c r="I61" s="61" t="s">
        <v>33</v>
      </c>
      <c r="J61" s="61" t="s">
        <v>33</v>
      </c>
      <c r="K61" s="61" t="s">
        <v>33</v>
      </c>
      <c r="L61" s="61" t="s">
        <v>33</v>
      </c>
      <c r="M61" s="61" t="s">
        <v>33</v>
      </c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5"/>
    </row>
    <row r="62" spans="1:25" ht="18.75" x14ac:dyDescent="0.25">
      <c r="A62" s="209" t="s">
        <v>60</v>
      </c>
      <c r="B62" s="210"/>
      <c r="C62" s="210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5"/>
    </row>
    <row r="63" spans="1:25" ht="18.75" x14ac:dyDescent="0.25">
      <c r="A63" s="62" t="s">
        <v>172</v>
      </c>
      <c r="B63" s="205" t="s">
        <v>61</v>
      </c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6"/>
    </row>
    <row r="64" spans="1:25" ht="18.75" x14ac:dyDescent="0.25">
      <c r="A64" s="62"/>
      <c r="B64" s="61"/>
      <c r="C64" s="61"/>
      <c r="D64" s="61"/>
      <c r="E64" s="61" t="s">
        <v>33</v>
      </c>
      <c r="F64" s="61" t="s">
        <v>33</v>
      </c>
      <c r="G64" s="61" t="s">
        <v>33</v>
      </c>
      <c r="H64" s="61" t="s">
        <v>33</v>
      </c>
      <c r="I64" s="61" t="s">
        <v>33</v>
      </c>
      <c r="J64" s="61" t="s">
        <v>33</v>
      </c>
      <c r="K64" s="61" t="s">
        <v>33</v>
      </c>
      <c r="L64" s="61" t="s">
        <v>33</v>
      </c>
      <c r="M64" s="61" t="s">
        <v>33</v>
      </c>
      <c r="N64" s="63"/>
      <c r="O64" s="63"/>
      <c r="P64" s="63"/>
      <c r="Q64" s="63"/>
      <c r="R64" s="63"/>
      <c r="S64" s="63"/>
      <c r="T64" s="63"/>
      <c r="U64" s="61"/>
      <c r="V64" s="61"/>
      <c r="W64" s="61"/>
      <c r="X64" s="61"/>
      <c r="Y64" s="64"/>
    </row>
    <row r="65" spans="1:25" ht="18.75" x14ac:dyDescent="0.25">
      <c r="A65" s="209" t="s">
        <v>62</v>
      </c>
      <c r="B65" s="210"/>
      <c r="C65" s="210"/>
      <c r="D65" s="63"/>
      <c r="E65" s="61"/>
      <c r="F65" s="61"/>
      <c r="G65" s="61"/>
      <c r="H65" s="61"/>
      <c r="I65" s="61"/>
      <c r="J65" s="61"/>
      <c r="K65" s="61"/>
      <c r="L65" s="61"/>
      <c r="M65" s="61"/>
      <c r="N65" s="63"/>
      <c r="O65" s="63"/>
      <c r="P65" s="63"/>
      <c r="Q65" s="63"/>
      <c r="R65" s="63"/>
      <c r="S65" s="63"/>
      <c r="T65" s="63"/>
      <c r="U65" s="61"/>
      <c r="V65" s="61"/>
      <c r="W65" s="61"/>
      <c r="X65" s="61"/>
      <c r="Y65" s="64"/>
    </row>
    <row r="66" spans="1:25" ht="18.75" x14ac:dyDescent="0.25">
      <c r="A66" s="62" t="s">
        <v>173</v>
      </c>
      <c r="B66" s="205" t="s">
        <v>63</v>
      </c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6"/>
    </row>
    <row r="67" spans="1:25" ht="18.75" x14ac:dyDescent="0.25">
      <c r="A67" s="62"/>
      <c r="B67" s="61"/>
      <c r="C67" s="61"/>
      <c r="D67" s="61"/>
      <c r="E67" s="61" t="s">
        <v>33</v>
      </c>
      <c r="F67" s="61" t="s">
        <v>33</v>
      </c>
      <c r="G67" s="61" t="s">
        <v>33</v>
      </c>
      <c r="H67" s="61" t="s">
        <v>33</v>
      </c>
      <c r="I67" s="61" t="s">
        <v>33</v>
      </c>
      <c r="J67" s="61" t="s">
        <v>33</v>
      </c>
      <c r="K67" s="61" t="s">
        <v>33</v>
      </c>
      <c r="L67" s="61" t="s">
        <v>33</v>
      </c>
      <c r="M67" s="61" t="s">
        <v>33</v>
      </c>
      <c r="N67" s="63"/>
      <c r="O67" s="63"/>
      <c r="P67" s="61"/>
      <c r="Q67" s="61"/>
      <c r="R67" s="61"/>
      <c r="S67" s="61"/>
      <c r="T67" s="61"/>
      <c r="U67" s="61"/>
      <c r="V67" s="61"/>
      <c r="W67" s="61"/>
      <c r="X67" s="63"/>
      <c r="Y67" s="65"/>
    </row>
    <row r="68" spans="1:25" ht="18.75" x14ac:dyDescent="0.25">
      <c r="A68" s="209" t="s">
        <v>64</v>
      </c>
      <c r="B68" s="210"/>
      <c r="C68" s="210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3"/>
      <c r="O68" s="63"/>
      <c r="P68" s="61"/>
      <c r="Q68" s="61"/>
      <c r="R68" s="61"/>
      <c r="S68" s="61"/>
      <c r="T68" s="61"/>
      <c r="U68" s="61"/>
      <c r="V68" s="61"/>
      <c r="W68" s="61"/>
      <c r="X68" s="61"/>
      <c r="Y68" s="64"/>
    </row>
    <row r="69" spans="1:25" ht="18.75" x14ac:dyDescent="0.25">
      <c r="A69" s="62" t="s">
        <v>174</v>
      </c>
      <c r="B69" s="205" t="s">
        <v>65</v>
      </c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6"/>
    </row>
    <row r="70" spans="1:25" ht="18.75" x14ac:dyDescent="0.25">
      <c r="A70" s="62"/>
      <c r="B70" s="61"/>
      <c r="C70" s="61"/>
      <c r="D70" s="61"/>
      <c r="E70" s="61" t="s">
        <v>33</v>
      </c>
      <c r="F70" s="61" t="s">
        <v>33</v>
      </c>
      <c r="G70" s="61" t="s">
        <v>33</v>
      </c>
      <c r="H70" s="61" t="s">
        <v>33</v>
      </c>
      <c r="I70" s="61" t="s">
        <v>33</v>
      </c>
      <c r="J70" s="61" t="s">
        <v>33</v>
      </c>
      <c r="K70" s="61" t="s">
        <v>33</v>
      </c>
      <c r="L70" s="61" t="s">
        <v>33</v>
      </c>
      <c r="M70" s="61" t="s">
        <v>33</v>
      </c>
      <c r="N70" s="63"/>
      <c r="O70" s="63"/>
      <c r="P70" s="61"/>
      <c r="Q70" s="61"/>
      <c r="R70" s="61"/>
      <c r="S70" s="61"/>
      <c r="T70" s="61"/>
      <c r="U70" s="61"/>
      <c r="V70" s="61"/>
      <c r="W70" s="61"/>
      <c r="X70" s="61"/>
      <c r="Y70" s="64"/>
    </row>
    <row r="71" spans="1:25" ht="18.75" x14ac:dyDescent="0.25">
      <c r="A71" s="209" t="s">
        <v>66</v>
      </c>
      <c r="B71" s="210"/>
      <c r="C71" s="210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3"/>
      <c r="O71" s="63"/>
      <c r="P71" s="61"/>
      <c r="Q71" s="61"/>
      <c r="R71" s="61"/>
      <c r="S71" s="61"/>
      <c r="T71" s="61"/>
      <c r="U71" s="61"/>
      <c r="V71" s="61"/>
      <c r="W71" s="61"/>
      <c r="X71" s="61"/>
      <c r="Y71" s="64"/>
    </row>
    <row r="72" spans="1:25" ht="18.75" x14ac:dyDescent="0.25">
      <c r="A72" s="62" t="s">
        <v>175</v>
      </c>
      <c r="B72" s="205" t="s">
        <v>67</v>
      </c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  <c r="V72" s="205"/>
      <c r="W72" s="205"/>
      <c r="X72" s="205"/>
      <c r="Y72" s="206"/>
    </row>
    <row r="73" spans="1:25" ht="18.75" x14ac:dyDescent="0.25">
      <c r="A73" s="62"/>
      <c r="B73" s="63"/>
      <c r="C73" s="63"/>
      <c r="D73" s="61"/>
      <c r="E73" s="61" t="s">
        <v>33</v>
      </c>
      <c r="F73" s="61" t="s">
        <v>33</v>
      </c>
      <c r="G73" s="61" t="s">
        <v>33</v>
      </c>
      <c r="H73" s="61" t="s">
        <v>33</v>
      </c>
      <c r="I73" s="61" t="s">
        <v>33</v>
      </c>
      <c r="J73" s="61" t="s">
        <v>33</v>
      </c>
      <c r="K73" s="61" t="s">
        <v>33</v>
      </c>
      <c r="L73" s="61" t="s">
        <v>33</v>
      </c>
      <c r="M73" s="61" t="s">
        <v>33</v>
      </c>
      <c r="N73" s="63"/>
      <c r="O73" s="63"/>
      <c r="P73" s="61"/>
      <c r="Q73" s="61"/>
      <c r="R73" s="61"/>
      <c r="S73" s="61"/>
      <c r="T73" s="61"/>
      <c r="U73" s="61"/>
      <c r="V73" s="61"/>
      <c r="W73" s="61"/>
      <c r="X73" s="61"/>
      <c r="Y73" s="64"/>
    </row>
    <row r="74" spans="1:25" ht="18.75" x14ac:dyDescent="0.25">
      <c r="A74" s="209" t="s">
        <v>68</v>
      </c>
      <c r="B74" s="210"/>
      <c r="C74" s="210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3"/>
      <c r="O74" s="63"/>
      <c r="P74" s="61"/>
      <c r="Q74" s="61"/>
      <c r="R74" s="61"/>
      <c r="S74" s="61"/>
      <c r="T74" s="61"/>
      <c r="U74" s="61"/>
      <c r="V74" s="61"/>
      <c r="W74" s="61"/>
      <c r="X74" s="61"/>
      <c r="Y74" s="64"/>
    </row>
    <row r="75" spans="1:25" ht="19.5" thickBot="1" x14ac:dyDescent="0.3">
      <c r="A75" s="211" t="s">
        <v>69</v>
      </c>
      <c r="B75" s="212"/>
      <c r="C75" s="212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6"/>
      <c r="O75" s="86"/>
      <c r="P75" s="85"/>
      <c r="Q75" s="85"/>
      <c r="R75" s="85"/>
      <c r="S75" s="85"/>
      <c r="T75" s="85"/>
      <c r="U75" s="85"/>
      <c r="V75" s="85"/>
      <c r="W75" s="85"/>
      <c r="X75" s="85"/>
      <c r="Y75" s="87"/>
    </row>
    <row r="76" spans="1:25" ht="19.5" thickBot="1" x14ac:dyDescent="0.3">
      <c r="A76" s="207" t="s">
        <v>70</v>
      </c>
      <c r="B76" s="208"/>
      <c r="C76" s="208"/>
      <c r="D76" s="83">
        <f>D42</f>
        <v>882.02019607843147</v>
      </c>
      <c r="E76" s="83">
        <f t="shared" ref="E76:Y76" si="6">E42</f>
        <v>0</v>
      </c>
      <c r="F76" s="83">
        <f t="shared" si="6"/>
        <v>882.02019607843147</v>
      </c>
      <c r="G76" s="83">
        <f t="shared" si="6"/>
        <v>0</v>
      </c>
      <c r="H76" s="83">
        <f t="shared" si="6"/>
        <v>0</v>
      </c>
      <c r="I76" s="83">
        <f t="shared" si="6"/>
        <v>0</v>
      </c>
      <c r="J76" s="83">
        <f t="shared" si="6"/>
        <v>0</v>
      </c>
      <c r="K76" s="83">
        <f t="shared" si="6"/>
        <v>0</v>
      </c>
      <c r="L76" s="83">
        <f t="shared" si="6"/>
        <v>0</v>
      </c>
      <c r="M76" s="83">
        <f t="shared" si="6"/>
        <v>882.02019607843147</v>
      </c>
      <c r="N76" s="83">
        <f t="shared" si="6"/>
        <v>0</v>
      </c>
      <c r="O76" s="83">
        <f t="shared" si="6"/>
        <v>882.02019607843147</v>
      </c>
      <c r="P76" s="83">
        <f t="shared" si="6"/>
        <v>882.02019607843147</v>
      </c>
      <c r="Q76" s="83">
        <f t="shared" si="6"/>
        <v>231.51000000000005</v>
      </c>
      <c r="R76" s="83">
        <f t="shared" si="6"/>
        <v>231.51000000000005</v>
      </c>
      <c r="S76" s="83">
        <f t="shared" si="6"/>
        <v>231.51000000000005</v>
      </c>
      <c r="T76" s="83">
        <f t="shared" si="6"/>
        <v>187.49019607843138</v>
      </c>
      <c r="U76" s="83">
        <f t="shared" si="6"/>
        <v>432</v>
      </c>
      <c r="V76" s="83">
        <f t="shared" si="6"/>
        <v>0</v>
      </c>
      <c r="W76" s="83">
        <f t="shared" si="6"/>
        <v>0</v>
      </c>
      <c r="X76" s="83">
        <f t="shared" si="6"/>
        <v>519.45000000000005</v>
      </c>
      <c r="Y76" s="84">
        <f t="shared" si="6"/>
        <v>953.00999999999988</v>
      </c>
    </row>
    <row r="77" spans="1:25" ht="19.5" thickBot="1" x14ac:dyDescent="0.3">
      <c r="A77" s="72" t="s">
        <v>71</v>
      </c>
      <c r="B77" s="73"/>
      <c r="C77" s="207" t="s">
        <v>72</v>
      </c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15"/>
    </row>
    <row r="78" spans="1:25" ht="18.75" x14ac:dyDescent="0.25">
      <c r="A78" s="74" t="s">
        <v>73</v>
      </c>
      <c r="B78" s="75"/>
      <c r="C78" s="213" t="s">
        <v>74</v>
      </c>
      <c r="D78" s="213"/>
      <c r="E78" s="213"/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4"/>
    </row>
    <row r="79" spans="1:25" ht="18.75" x14ac:dyDescent="0.25">
      <c r="A79" s="62" t="s">
        <v>178</v>
      </c>
      <c r="B79" s="61"/>
      <c r="C79" s="205" t="s">
        <v>32</v>
      </c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05"/>
      <c r="T79" s="205"/>
      <c r="U79" s="205"/>
      <c r="V79" s="205"/>
      <c r="W79" s="205"/>
      <c r="X79" s="205"/>
      <c r="Y79" s="206"/>
    </row>
    <row r="80" spans="1:25" ht="18.75" x14ac:dyDescent="0.25">
      <c r="A80" s="62"/>
      <c r="B80" s="61"/>
      <c r="C80" s="61"/>
      <c r="D80" s="63"/>
      <c r="E80" s="61" t="s">
        <v>33</v>
      </c>
      <c r="F80" s="61" t="s">
        <v>33</v>
      </c>
      <c r="G80" s="61" t="s">
        <v>33</v>
      </c>
      <c r="H80" s="61" t="s">
        <v>33</v>
      </c>
      <c r="I80" s="61" t="s">
        <v>33</v>
      </c>
      <c r="J80" s="61" t="s">
        <v>33</v>
      </c>
      <c r="K80" s="61" t="s">
        <v>33</v>
      </c>
      <c r="L80" s="61" t="s">
        <v>33</v>
      </c>
      <c r="M80" s="61" t="s">
        <v>33</v>
      </c>
      <c r="N80" s="61"/>
      <c r="O80" s="63"/>
      <c r="P80" s="63"/>
      <c r="Q80" s="63"/>
      <c r="R80" s="63"/>
      <c r="S80" s="63"/>
      <c r="T80" s="63"/>
      <c r="U80" s="61"/>
      <c r="V80" s="61"/>
      <c r="W80" s="61"/>
      <c r="X80" s="61"/>
      <c r="Y80" s="64"/>
    </row>
    <row r="81" spans="1:25" ht="18.75" x14ac:dyDescent="0.25">
      <c r="A81" s="209" t="s">
        <v>75</v>
      </c>
      <c r="B81" s="210"/>
      <c r="C81" s="210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3"/>
      <c r="P81" s="63"/>
      <c r="Q81" s="63"/>
      <c r="R81" s="63"/>
      <c r="S81" s="63"/>
      <c r="T81" s="63"/>
      <c r="U81" s="61"/>
      <c r="V81" s="61"/>
      <c r="W81" s="61"/>
      <c r="X81" s="61"/>
      <c r="Y81" s="64"/>
    </row>
    <row r="82" spans="1:25" ht="18.75" x14ac:dyDescent="0.25">
      <c r="A82" s="62" t="s">
        <v>179</v>
      </c>
      <c r="B82" s="205" t="s">
        <v>35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  <c r="O82" s="205"/>
      <c r="P82" s="205"/>
      <c r="Q82" s="205"/>
      <c r="R82" s="205"/>
      <c r="S82" s="205"/>
      <c r="T82" s="205"/>
      <c r="U82" s="205"/>
      <c r="V82" s="205"/>
      <c r="W82" s="205"/>
      <c r="X82" s="205"/>
      <c r="Y82" s="206"/>
    </row>
    <row r="83" spans="1:25" ht="18.75" x14ac:dyDescent="0.25">
      <c r="A83" s="62"/>
      <c r="B83" s="61"/>
      <c r="C83" s="61"/>
      <c r="D83" s="61"/>
      <c r="E83" s="61" t="s">
        <v>33</v>
      </c>
      <c r="F83" s="61" t="s">
        <v>33</v>
      </c>
      <c r="G83" s="61" t="s">
        <v>33</v>
      </c>
      <c r="H83" s="61" t="s">
        <v>33</v>
      </c>
      <c r="I83" s="61" t="s">
        <v>33</v>
      </c>
      <c r="J83" s="61" t="s">
        <v>33</v>
      </c>
      <c r="K83" s="61" t="s">
        <v>33</v>
      </c>
      <c r="L83" s="61" t="s">
        <v>33</v>
      </c>
      <c r="M83" s="61" t="s">
        <v>33</v>
      </c>
      <c r="N83" s="63"/>
      <c r="O83" s="63"/>
      <c r="P83" s="63"/>
      <c r="Q83" s="63"/>
      <c r="R83" s="63"/>
      <c r="S83" s="63"/>
      <c r="T83" s="63"/>
      <c r="U83" s="61"/>
      <c r="V83" s="61"/>
      <c r="W83" s="61"/>
      <c r="X83" s="61"/>
      <c r="Y83" s="64"/>
    </row>
    <row r="84" spans="1:25" ht="18.75" x14ac:dyDescent="0.25">
      <c r="A84" s="209" t="s">
        <v>76</v>
      </c>
      <c r="B84" s="210"/>
      <c r="C84" s="210"/>
      <c r="D84" s="63"/>
      <c r="E84" s="61"/>
      <c r="F84" s="61"/>
      <c r="G84" s="61"/>
      <c r="H84" s="61"/>
      <c r="I84" s="61"/>
      <c r="J84" s="61"/>
      <c r="K84" s="61"/>
      <c r="L84" s="61"/>
      <c r="M84" s="61"/>
      <c r="N84" s="63"/>
      <c r="O84" s="63"/>
      <c r="P84" s="63"/>
      <c r="Q84" s="63"/>
      <c r="R84" s="63"/>
      <c r="S84" s="63"/>
      <c r="T84" s="63"/>
      <c r="U84" s="61"/>
      <c r="V84" s="61"/>
      <c r="W84" s="61"/>
      <c r="X84" s="61"/>
      <c r="Y84" s="64"/>
    </row>
    <row r="85" spans="1:25" ht="18.75" x14ac:dyDescent="0.25">
      <c r="A85" s="62" t="s">
        <v>180</v>
      </c>
      <c r="B85" s="205" t="s">
        <v>47</v>
      </c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6"/>
    </row>
    <row r="86" spans="1:25" ht="18.75" x14ac:dyDescent="0.25">
      <c r="A86" s="62"/>
      <c r="B86" s="61"/>
      <c r="C86" s="61"/>
      <c r="D86" s="61"/>
      <c r="E86" s="61" t="s">
        <v>33</v>
      </c>
      <c r="F86" s="61" t="s">
        <v>33</v>
      </c>
      <c r="G86" s="61" t="s">
        <v>33</v>
      </c>
      <c r="H86" s="61" t="s">
        <v>33</v>
      </c>
      <c r="I86" s="61" t="s">
        <v>33</v>
      </c>
      <c r="J86" s="61" t="s">
        <v>33</v>
      </c>
      <c r="K86" s="61" t="s">
        <v>33</v>
      </c>
      <c r="L86" s="61" t="s">
        <v>33</v>
      </c>
      <c r="M86" s="61" t="s">
        <v>33</v>
      </c>
      <c r="N86" s="63"/>
      <c r="O86" s="63"/>
      <c r="P86" s="63"/>
      <c r="Q86" s="63"/>
      <c r="R86" s="63"/>
      <c r="S86" s="63"/>
      <c r="T86" s="63"/>
      <c r="U86" s="61"/>
      <c r="V86" s="61"/>
      <c r="W86" s="61"/>
      <c r="X86" s="61"/>
      <c r="Y86" s="64"/>
    </row>
    <row r="87" spans="1:25" ht="18.75" x14ac:dyDescent="0.25">
      <c r="A87" s="209" t="s">
        <v>77</v>
      </c>
      <c r="B87" s="210"/>
      <c r="C87" s="210"/>
      <c r="D87" s="63"/>
      <c r="E87" s="61"/>
      <c r="F87" s="61"/>
      <c r="G87" s="61"/>
      <c r="H87" s="61"/>
      <c r="I87" s="61"/>
      <c r="J87" s="61"/>
      <c r="K87" s="61"/>
      <c r="L87" s="61"/>
      <c r="M87" s="61"/>
      <c r="N87" s="63"/>
      <c r="O87" s="63"/>
      <c r="P87" s="63"/>
      <c r="Q87" s="63"/>
      <c r="R87" s="63"/>
      <c r="S87" s="63"/>
      <c r="T87" s="63"/>
      <c r="U87" s="61"/>
      <c r="V87" s="61"/>
      <c r="W87" s="61"/>
      <c r="X87" s="61"/>
      <c r="Y87" s="64"/>
    </row>
    <row r="88" spans="1:25" ht="18.75" x14ac:dyDescent="0.3">
      <c r="A88" s="51"/>
      <c r="B88" s="205" t="s">
        <v>49</v>
      </c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6"/>
    </row>
    <row r="89" spans="1:25" ht="56.25" x14ac:dyDescent="0.25">
      <c r="A89" s="62" t="s">
        <v>204</v>
      </c>
      <c r="B89" s="63" t="s">
        <v>130</v>
      </c>
      <c r="C89" s="63"/>
      <c r="D89" s="61">
        <f>E89+F89</f>
        <v>0</v>
      </c>
      <c r="E89" s="61"/>
      <c r="F89" s="61">
        <f>P89</f>
        <v>0</v>
      </c>
      <c r="G89" s="61"/>
      <c r="H89" s="61"/>
      <c r="I89" s="61"/>
      <c r="J89" s="61"/>
      <c r="K89" s="61"/>
      <c r="L89" s="61"/>
      <c r="M89" s="61">
        <f>D89</f>
        <v>0</v>
      </c>
      <c r="N89" s="63"/>
      <c r="O89" s="63">
        <f>P89</f>
        <v>0</v>
      </c>
      <c r="P89" s="63">
        <f>SUM(Q89:Y89)</f>
        <v>0</v>
      </c>
      <c r="Q89" s="63"/>
      <c r="R89" s="63"/>
      <c r="S89" s="63">
        <f t="shared" ref="S89:Y89" si="7">SUM(Q89:R89)</f>
        <v>0</v>
      </c>
      <c r="T89" s="63">
        <f t="shared" si="7"/>
        <v>0</v>
      </c>
      <c r="U89" s="63">
        <f t="shared" si="7"/>
        <v>0</v>
      </c>
      <c r="V89" s="63">
        <f t="shared" si="7"/>
        <v>0</v>
      </c>
      <c r="W89" s="63">
        <f t="shared" si="7"/>
        <v>0</v>
      </c>
      <c r="X89" s="63">
        <f t="shared" si="7"/>
        <v>0</v>
      </c>
      <c r="Y89" s="65">
        <f t="shared" si="7"/>
        <v>0</v>
      </c>
    </row>
    <row r="90" spans="1:25" ht="56.25" x14ac:dyDescent="0.25">
      <c r="A90" s="62" t="s">
        <v>205</v>
      </c>
      <c r="B90" s="63" t="s">
        <v>132</v>
      </c>
      <c r="C90" s="63"/>
      <c r="D90" s="61">
        <f>E90+F90</f>
        <v>0</v>
      </c>
      <c r="E90" s="61"/>
      <c r="F90" s="61">
        <f>P90</f>
        <v>0</v>
      </c>
      <c r="G90" s="61"/>
      <c r="H90" s="61"/>
      <c r="I90" s="61"/>
      <c r="J90" s="61"/>
      <c r="K90" s="61"/>
      <c r="L90" s="61"/>
      <c r="M90" s="61">
        <f>D90</f>
        <v>0</v>
      </c>
      <c r="N90" s="63"/>
      <c r="O90" s="63">
        <f>P90</f>
        <v>0</v>
      </c>
      <c r="P90" s="63">
        <f>SUM(Q90:Y90)</f>
        <v>0</v>
      </c>
      <c r="Q90" s="63"/>
      <c r="R90" s="63"/>
      <c r="S90" s="63"/>
      <c r="T90" s="63"/>
      <c r="U90" s="63"/>
      <c r="V90" s="63"/>
      <c r="W90" s="63"/>
      <c r="X90" s="63"/>
      <c r="Y90" s="65"/>
    </row>
    <row r="91" spans="1:25" ht="56.25" x14ac:dyDescent="0.25">
      <c r="A91" s="62" t="s">
        <v>206</v>
      </c>
      <c r="B91" s="63" t="s">
        <v>134</v>
      </c>
      <c r="C91" s="63"/>
      <c r="D91" s="67">
        <f>E91+F91</f>
        <v>574.63666666666666</v>
      </c>
      <c r="E91" s="67"/>
      <c r="F91" s="67">
        <f>P91</f>
        <v>574.63666666666666</v>
      </c>
      <c r="G91" s="67"/>
      <c r="H91" s="67"/>
      <c r="I91" s="67"/>
      <c r="J91" s="67"/>
      <c r="K91" s="67"/>
      <c r="L91" s="67"/>
      <c r="M91" s="67">
        <f>D91</f>
        <v>574.63666666666666</v>
      </c>
      <c r="N91" s="69"/>
      <c r="O91" s="69">
        <f>P91</f>
        <v>574.63666666666666</v>
      </c>
      <c r="P91" s="69">
        <f>SUM(Q91:Y91)</f>
        <v>574.63666666666666</v>
      </c>
      <c r="Q91" s="69"/>
      <c r="R91" s="69"/>
      <c r="S91" s="69">
        <f>Лист2!F17</f>
        <v>208.33333333333334</v>
      </c>
      <c r="T91" s="69">
        <f>S91</f>
        <v>208.33333333333334</v>
      </c>
      <c r="U91" s="69"/>
      <c r="V91" s="69"/>
      <c r="W91" s="69"/>
      <c r="X91" s="69">
        <v>55.73</v>
      </c>
      <c r="Y91" s="76">
        <v>102.24</v>
      </c>
    </row>
    <row r="92" spans="1:25" ht="75" x14ac:dyDescent="0.25">
      <c r="A92" s="62" t="s">
        <v>207</v>
      </c>
      <c r="B92" s="63" t="s">
        <v>136</v>
      </c>
      <c r="C92" s="63"/>
      <c r="D92" s="67">
        <f>E92+F92</f>
        <v>344.77</v>
      </c>
      <c r="E92" s="67"/>
      <c r="F92" s="67">
        <f>P92</f>
        <v>344.77</v>
      </c>
      <c r="G92" s="67"/>
      <c r="H92" s="67"/>
      <c r="I92" s="67"/>
      <c r="J92" s="67"/>
      <c r="K92" s="67"/>
      <c r="L92" s="67"/>
      <c r="M92" s="67">
        <f>D92</f>
        <v>344.77</v>
      </c>
      <c r="N92" s="69"/>
      <c r="O92" s="69">
        <f>P92</f>
        <v>344.77</v>
      </c>
      <c r="P92" s="69">
        <f>SUM(Q92:Y92)</f>
        <v>344.77</v>
      </c>
      <c r="Q92" s="69">
        <f>Лист2!F18</f>
        <v>125</v>
      </c>
      <c r="R92" s="69">
        <f>Q92</f>
        <v>125</v>
      </c>
      <c r="S92" s="69"/>
      <c r="T92" s="69"/>
      <c r="U92" s="69"/>
      <c r="V92" s="69"/>
      <c r="W92" s="69"/>
      <c r="X92" s="69">
        <v>33.43</v>
      </c>
      <c r="Y92" s="76">
        <v>61.34</v>
      </c>
    </row>
    <row r="93" spans="1:25" ht="18.75" x14ac:dyDescent="0.25">
      <c r="A93" s="209" t="s">
        <v>78</v>
      </c>
      <c r="B93" s="210"/>
      <c r="C93" s="210"/>
      <c r="D93" s="77">
        <f>SUM(D89:D92)</f>
        <v>919.40666666666664</v>
      </c>
      <c r="E93" s="77">
        <f t="shared" ref="E93:Y93" si="8">SUM(E89:E92)</f>
        <v>0</v>
      </c>
      <c r="F93" s="77">
        <f t="shared" si="8"/>
        <v>919.40666666666664</v>
      </c>
      <c r="G93" s="77">
        <f t="shared" si="8"/>
        <v>0</v>
      </c>
      <c r="H93" s="77">
        <f t="shared" si="8"/>
        <v>0</v>
      </c>
      <c r="I93" s="77">
        <f t="shared" si="8"/>
        <v>0</v>
      </c>
      <c r="J93" s="77">
        <f t="shared" si="8"/>
        <v>0</v>
      </c>
      <c r="K93" s="77">
        <f t="shared" si="8"/>
        <v>0</v>
      </c>
      <c r="L93" s="77">
        <f t="shared" si="8"/>
        <v>0</v>
      </c>
      <c r="M93" s="77">
        <f t="shared" si="8"/>
        <v>919.40666666666664</v>
      </c>
      <c r="N93" s="77">
        <f t="shared" si="8"/>
        <v>0</v>
      </c>
      <c r="O93" s="77">
        <f t="shared" si="8"/>
        <v>919.40666666666664</v>
      </c>
      <c r="P93" s="77">
        <f t="shared" si="8"/>
        <v>919.40666666666664</v>
      </c>
      <c r="Q93" s="77">
        <f t="shared" si="8"/>
        <v>125</v>
      </c>
      <c r="R93" s="77">
        <f t="shared" si="8"/>
        <v>125</v>
      </c>
      <c r="S93" s="77">
        <f t="shared" si="8"/>
        <v>208.33333333333334</v>
      </c>
      <c r="T93" s="77">
        <f t="shared" si="8"/>
        <v>208.33333333333334</v>
      </c>
      <c r="U93" s="77">
        <f t="shared" si="8"/>
        <v>0</v>
      </c>
      <c r="V93" s="77">
        <f t="shared" si="8"/>
        <v>0</v>
      </c>
      <c r="W93" s="77">
        <f t="shared" si="8"/>
        <v>0</v>
      </c>
      <c r="X93" s="77">
        <f t="shared" si="8"/>
        <v>89.16</v>
      </c>
      <c r="Y93" s="78">
        <f t="shared" si="8"/>
        <v>163.57999999999998</v>
      </c>
    </row>
    <row r="94" spans="1:25" ht="18.75" x14ac:dyDescent="0.25">
      <c r="A94" s="209" t="s">
        <v>79</v>
      </c>
      <c r="B94" s="210"/>
      <c r="C94" s="210"/>
      <c r="D94" s="77">
        <f>SUM(D93)</f>
        <v>919.40666666666664</v>
      </c>
      <c r="E94" s="77">
        <f t="shared" ref="E94:Y94" si="9">SUM(E93)</f>
        <v>0</v>
      </c>
      <c r="F94" s="77">
        <f t="shared" si="9"/>
        <v>919.40666666666664</v>
      </c>
      <c r="G94" s="77">
        <f t="shared" si="9"/>
        <v>0</v>
      </c>
      <c r="H94" s="77">
        <f t="shared" si="9"/>
        <v>0</v>
      </c>
      <c r="I94" s="77">
        <f t="shared" si="9"/>
        <v>0</v>
      </c>
      <c r="J94" s="77">
        <f t="shared" si="9"/>
        <v>0</v>
      </c>
      <c r="K94" s="77">
        <f t="shared" si="9"/>
        <v>0</v>
      </c>
      <c r="L94" s="77">
        <f t="shared" si="9"/>
        <v>0</v>
      </c>
      <c r="M94" s="77">
        <f t="shared" si="9"/>
        <v>919.40666666666664</v>
      </c>
      <c r="N94" s="77">
        <f t="shared" si="9"/>
        <v>0</v>
      </c>
      <c r="O94" s="77">
        <f t="shared" si="9"/>
        <v>919.40666666666664</v>
      </c>
      <c r="P94" s="77">
        <f t="shared" si="9"/>
        <v>919.40666666666664</v>
      </c>
      <c r="Q94" s="77">
        <f t="shared" si="9"/>
        <v>125</v>
      </c>
      <c r="R94" s="77">
        <f t="shared" si="9"/>
        <v>125</v>
      </c>
      <c r="S94" s="77">
        <f t="shared" si="9"/>
        <v>208.33333333333334</v>
      </c>
      <c r="T94" s="77">
        <f t="shared" si="9"/>
        <v>208.33333333333334</v>
      </c>
      <c r="U94" s="77">
        <f t="shared" si="9"/>
        <v>0</v>
      </c>
      <c r="V94" s="77">
        <f t="shared" si="9"/>
        <v>0</v>
      </c>
      <c r="W94" s="77">
        <f t="shared" si="9"/>
        <v>0</v>
      </c>
      <c r="X94" s="77">
        <f t="shared" si="9"/>
        <v>89.16</v>
      </c>
      <c r="Y94" s="78">
        <f t="shared" si="9"/>
        <v>163.57999999999998</v>
      </c>
    </row>
    <row r="95" spans="1:25" ht="18.75" x14ac:dyDescent="0.25">
      <c r="A95" s="62" t="s">
        <v>80</v>
      </c>
      <c r="B95" s="205" t="s">
        <v>49</v>
      </c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6"/>
    </row>
    <row r="96" spans="1:25" ht="18.75" x14ac:dyDescent="0.25">
      <c r="B96" s="205" t="s">
        <v>32</v>
      </c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6"/>
    </row>
    <row r="97" spans="1:25" ht="18.75" x14ac:dyDescent="0.25">
      <c r="A97" s="62" t="s">
        <v>81</v>
      </c>
      <c r="B97" s="61"/>
      <c r="C97" s="63"/>
      <c r="D97" s="63"/>
      <c r="E97" s="61" t="s">
        <v>33</v>
      </c>
      <c r="F97" s="61" t="s">
        <v>33</v>
      </c>
      <c r="G97" s="61" t="s">
        <v>33</v>
      </c>
      <c r="H97" s="61" t="s">
        <v>33</v>
      </c>
      <c r="I97" s="61" t="s">
        <v>33</v>
      </c>
      <c r="J97" s="61" t="s">
        <v>33</v>
      </c>
      <c r="K97" s="61" t="s">
        <v>33</v>
      </c>
      <c r="L97" s="61" t="s">
        <v>33</v>
      </c>
      <c r="M97" s="61" t="s">
        <v>33</v>
      </c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5"/>
    </row>
    <row r="98" spans="1:25" ht="18.75" x14ac:dyDescent="0.25">
      <c r="A98" s="209" t="s">
        <v>82</v>
      </c>
      <c r="B98" s="210"/>
      <c r="C98" s="210"/>
      <c r="D98" s="63"/>
      <c r="E98" s="61"/>
      <c r="F98" s="61"/>
      <c r="G98" s="61"/>
      <c r="H98" s="61"/>
      <c r="I98" s="61"/>
      <c r="J98" s="61"/>
      <c r="K98" s="61"/>
      <c r="L98" s="61"/>
      <c r="M98" s="61"/>
      <c r="N98" s="63"/>
      <c r="O98" s="63"/>
      <c r="P98" s="63"/>
      <c r="Q98" s="63"/>
      <c r="R98" s="63"/>
      <c r="S98" s="63"/>
      <c r="T98" s="63"/>
      <c r="U98" s="61"/>
      <c r="V98" s="61"/>
      <c r="W98" s="61"/>
      <c r="X98" s="63"/>
      <c r="Y98" s="65"/>
    </row>
    <row r="99" spans="1:25" ht="18.75" x14ac:dyDescent="0.25">
      <c r="B99" s="205" t="s">
        <v>35</v>
      </c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6"/>
    </row>
    <row r="100" spans="1:25" ht="18.75" x14ac:dyDescent="0.25">
      <c r="A100" s="62" t="s">
        <v>184</v>
      </c>
      <c r="B100" s="61"/>
      <c r="C100" s="61"/>
      <c r="D100" s="61"/>
      <c r="E100" s="61" t="s">
        <v>33</v>
      </c>
      <c r="F100" s="61" t="s">
        <v>33</v>
      </c>
      <c r="G100" s="61" t="s">
        <v>33</v>
      </c>
      <c r="H100" s="61" t="s">
        <v>33</v>
      </c>
      <c r="I100" s="61" t="s">
        <v>33</v>
      </c>
      <c r="J100" s="61" t="s">
        <v>33</v>
      </c>
      <c r="K100" s="61" t="s">
        <v>33</v>
      </c>
      <c r="L100" s="61" t="s">
        <v>33</v>
      </c>
      <c r="M100" s="61" t="s">
        <v>33</v>
      </c>
      <c r="N100" s="63"/>
      <c r="O100" s="63"/>
      <c r="P100" s="63"/>
      <c r="Q100" s="63"/>
      <c r="R100" s="63"/>
      <c r="S100" s="63"/>
      <c r="T100" s="63"/>
      <c r="U100" s="61"/>
      <c r="V100" s="61"/>
      <c r="W100" s="61"/>
      <c r="X100" s="63"/>
      <c r="Y100" s="65"/>
    </row>
    <row r="101" spans="1:25" ht="18.75" x14ac:dyDescent="0.25">
      <c r="A101" s="209" t="s">
        <v>83</v>
      </c>
      <c r="B101" s="210"/>
      <c r="C101" s="210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3"/>
      <c r="Y101" s="65"/>
    </row>
    <row r="102" spans="1:25" ht="18.75" x14ac:dyDescent="0.25">
      <c r="B102" s="205" t="s">
        <v>84</v>
      </c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6"/>
    </row>
    <row r="103" spans="1:25" ht="18.75" x14ac:dyDescent="0.25">
      <c r="A103" s="62" t="s">
        <v>185</v>
      </c>
      <c r="B103" s="61"/>
      <c r="C103" s="61"/>
      <c r="D103" s="61"/>
      <c r="E103" s="61" t="s">
        <v>33</v>
      </c>
      <c r="F103" s="61" t="s">
        <v>33</v>
      </c>
      <c r="G103" s="61" t="s">
        <v>33</v>
      </c>
      <c r="H103" s="61" t="s">
        <v>33</v>
      </c>
      <c r="I103" s="61" t="s">
        <v>33</v>
      </c>
      <c r="J103" s="61" t="s">
        <v>33</v>
      </c>
      <c r="K103" s="61" t="s">
        <v>33</v>
      </c>
      <c r="L103" s="61" t="s">
        <v>33</v>
      </c>
      <c r="M103" s="61" t="s">
        <v>33</v>
      </c>
      <c r="N103" s="63"/>
      <c r="O103" s="63"/>
      <c r="P103" s="63"/>
      <c r="Q103" s="63"/>
      <c r="R103" s="63"/>
      <c r="S103" s="63"/>
      <c r="T103" s="63"/>
      <c r="U103" s="61"/>
      <c r="V103" s="61"/>
      <c r="W103" s="61"/>
      <c r="X103" s="63"/>
      <c r="Y103" s="65"/>
    </row>
    <row r="104" spans="1:25" ht="18.75" x14ac:dyDescent="0.25">
      <c r="A104" s="209" t="s">
        <v>85</v>
      </c>
      <c r="B104" s="210"/>
      <c r="C104" s="210"/>
      <c r="D104" s="63"/>
      <c r="E104" s="61"/>
      <c r="F104" s="61"/>
      <c r="G104" s="61"/>
      <c r="H104" s="61"/>
      <c r="I104" s="61"/>
      <c r="J104" s="61"/>
      <c r="K104" s="61"/>
      <c r="L104" s="61"/>
      <c r="M104" s="61"/>
      <c r="N104" s="63"/>
      <c r="O104" s="63"/>
      <c r="P104" s="63"/>
      <c r="Q104" s="63"/>
      <c r="R104" s="63"/>
      <c r="S104" s="63"/>
      <c r="T104" s="63"/>
      <c r="U104" s="61"/>
      <c r="V104" s="61"/>
      <c r="W104" s="61"/>
      <c r="X104" s="63"/>
      <c r="Y104" s="65"/>
    </row>
    <row r="105" spans="1:25" ht="18.75" x14ac:dyDescent="0.25">
      <c r="A105" s="209" t="s">
        <v>86</v>
      </c>
      <c r="B105" s="210"/>
      <c r="C105" s="210"/>
      <c r="D105" s="63"/>
      <c r="E105" s="61"/>
      <c r="F105" s="61"/>
      <c r="G105" s="61"/>
      <c r="H105" s="61"/>
      <c r="I105" s="61"/>
      <c r="J105" s="61"/>
      <c r="K105" s="61"/>
      <c r="L105" s="61"/>
      <c r="M105" s="61"/>
      <c r="N105" s="63"/>
      <c r="O105" s="63"/>
      <c r="P105" s="63"/>
      <c r="Q105" s="63"/>
      <c r="R105" s="63"/>
      <c r="S105" s="63"/>
      <c r="T105" s="63"/>
      <c r="U105" s="61"/>
      <c r="V105" s="61"/>
      <c r="W105" s="61"/>
      <c r="X105" s="63"/>
      <c r="Y105" s="65"/>
    </row>
    <row r="106" spans="1:25" ht="18.75" x14ac:dyDescent="0.25">
      <c r="B106" s="205" t="s">
        <v>47</v>
      </c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  <c r="X106" s="205"/>
      <c r="Y106" s="206"/>
    </row>
    <row r="107" spans="1:25" ht="18.75" x14ac:dyDescent="0.25">
      <c r="A107" s="62" t="s">
        <v>187</v>
      </c>
      <c r="B107" s="61"/>
      <c r="C107" s="61"/>
      <c r="D107" s="63"/>
      <c r="E107" s="61" t="s">
        <v>33</v>
      </c>
      <c r="F107" s="61" t="s">
        <v>33</v>
      </c>
      <c r="G107" s="61" t="s">
        <v>33</v>
      </c>
      <c r="H107" s="61" t="s">
        <v>33</v>
      </c>
      <c r="I107" s="61" t="s">
        <v>33</v>
      </c>
      <c r="J107" s="61" t="s">
        <v>33</v>
      </c>
      <c r="K107" s="61" t="s">
        <v>33</v>
      </c>
      <c r="L107" s="61" t="s">
        <v>33</v>
      </c>
      <c r="M107" s="61" t="s">
        <v>33</v>
      </c>
      <c r="N107" s="63"/>
      <c r="O107" s="63"/>
      <c r="P107" s="63"/>
      <c r="Q107" s="63"/>
      <c r="R107" s="63"/>
      <c r="S107" s="63"/>
      <c r="T107" s="63"/>
      <c r="U107" s="61"/>
      <c r="V107" s="61"/>
      <c r="W107" s="61"/>
      <c r="X107" s="63"/>
      <c r="Y107" s="65"/>
    </row>
    <row r="108" spans="1:25" ht="18.75" x14ac:dyDescent="0.25">
      <c r="A108" s="209" t="s">
        <v>87</v>
      </c>
      <c r="B108" s="210"/>
      <c r="C108" s="210"/>
      <c r="D108" s="63"/>
      <c r="E108" s="61"/>
      <c r="F108" s="61"/>
      <c r="G108" s="61"/>
      <c r="H108" s="61"/>
      <c r="I108" s="61"/>
      <c r="J108" s="61"/>
      <c r="K108" s="61"/>
      <c r="L108" s="61"/>
      <c r="M108" s="61"/>
      <c r="N108" s="63"/>
      <c r="O108" s="63"/>
      <c r="P108" s="63"/>
      <c r="Q108" s="63"/>
      <c r="R108" s="63"/>
      <c r="S108" s="63"/>
      <c r="T108" s="63"/>
      <c r="U108" s="61"/>
      <c r="V108" s="61"/>
      <c r="W108" s="61"/>
      <c r="X108" s="63"/>
      <c r="Y108" s="65"/>
    </row>
    <row r="109" spans="1:25" ht="18.75" x14ac:dyDescent="0.25">
      <c r="A109" s="62" t="s">
        <v>188</v>
      </c>
      <c r="B109" s="205" t="s">
        <v>49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6"/>
    </row>
    <row r="110" spans="1:25" ht="18.75" x14ac:dyDescent="0.25">
      <c r="A110" s="62"/>
      <c r="B110" s="61"/>
      <c r="C110" s="61"/>
      <c r="D110" s="63"/>
      <c r="E110" s="61" t="s">
        <v>33</v>
      </c>
      <c r="F110" s="61" t="s">
        <v>33</v>
      </c>
      <c r="G110" s="61" t="s">
        <v>33</v>
      </c>
      <c r="H110" s="61" t="s">
        <v>33</v>
      </c>
      <c r="I110" s="61" t="s">
        <v>33</v>
      </c>
      <c r="J110" s="61" t="s">
        <v>33</v>
      </c>
      <c r="K110" s="61" t="s">
        <v>33</v>
      </c>
      <c r="L110" s="61" t="s">
        <v>33</v>
      </c>
      <c r="M110" s="61" t="s">
        <v>33</v>
      </c>
      <c r="N110" s="63"/>
      <c r="O110" s="63"/>
      <c r="P110" s="63"/>
      <c r="Q110" s="63"/>
      <c r="R110" s="63"/>
      <c r="S110" s="63"/>
      <c r="T110" s="63"/>
      <c r="U110" s="61"/>
      <c r="V110" s="61"/>
      <c r="W110" s="61"/>
      <c r="X110" s="63"/>
      <c r="Y110" s="65"/>
    </row>
    <row r="111" spans="1:25" ht="18.75" x14ac:dyDescent="0.25">
      <c r="A111" s="209" t="s">
        <v>88</v>
      </c>
      <c r="B111" s="210"/>
      <c r="C111" s="210"/>
      <c r="D111" s="69"/>
      <c r="E111" s="67"/>
      <c r="F111" s="67"/>
      <c r="G111" s="67"/>
      <c r="H111" s="67"/>
      <c r="I111" s="67"/>
      <c r="J111" s="67"/>
      <c r="K111" s="67"/>
      <c r="L111" s="67"/>
      <c r="M111" s="67"/>
      <c r="N111" s="69"/>
      <c r="O111" s="69"/>
      <c r="P111" s="69"/>
      <c r="Q111" s="69"/>
      <c r="R111" s="69"/>
      <c r="S111" s="69"/>
      <c r="T111" s="69"/>
      <c r="U111" s="67"/>
      <c r="V111" s="67"/>
      <c r="W111" s="67"/>
      <c r="X111" s="69"/>
      <c r="Y111" s="76"/>
    </row>
    <row r="112" spans="1:25" ht="19.5" thickBot="1" x14ac:dyDescent="0.3">
      <c r="A112" s="211" t="s">
        <v>89</v>
      </c>
      <c r="B112" s="212"/>
      <c r="C112" s="212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1"/>
    </row>
    <row r="113" spans="1:25" ht="19.5" thickBot="1" x14ac:dyDescent="0.3">
      <c r="A113" s="207" t="s">
        <v>90</v>
      </c>
      <c r="B113" s="208"/>
      <c r="C113" s="208"/>
      <c r="D113" s="83">
        <f>D93</f>
        <v>919.40666666666664</v>
      </c>
      <c r="E113" s="83">
        <f t="shared" ref="E113:Y113" si="10">E93</f>
        <v>0</v>
      </c>
      <c r="F113" s="83">
        <f t="shared" si="10"/>
        <v>919.40666666666664</v>
      </c>
      <c r="G113" s="83">
        <f t="shared" si="10"/>
        <v>0</v>
      </c>
      <c r="H113" s="83">
        <f t="shared" si="10"/>
        <v>0</v>
      </c>
      <c r="I113" s="83">
        <f t="shared" si="10"/>
        <v>0</v>
      </c>
      <c r="J113" s="83">
        <f t="shared" si="10"/>
        <v>0</v>
      </c>
      <c r="K113" s="83">
        <f t="shared" si="10"/>
        <v>0</v>
      </c>
      <c r="L113" s="83">
        <f t="shared" si="10"/>
        <v>0</v>
      </c>
      <c r="M113" s="83">
        <f t="shared" si="10"/>
        <v>919.40666666666664</v>
      </c>
      <c r="N113" s="83">
        <f t="shared" si="10"/>
        <v>0</v>
      </c>
      <c r="O113" s="83">
        <f t="shared" si="10"/>
        <v>919.40666666666664</v>
      </c>
      <c r="P113" s="83">
        <f t="shared" si="10"/>
        <v>919.40666666666664</v>
      </c>
      <c r="Q113" s="83">
        <f t="shared" si="10"/>
        <v>125</v>
      </c>
      <c r="R113" s="83">
        <f t="shared" si="10"/>
        <v>125</v>
      </c>
      <c r="S113" s="83">
        <f t="shared" si="10"/>
        <v>208.33333333333334</v>
      </c>
      <c r="T113" s="83">
        <f t="shared" si="10"/>
        <v>208.33333333333334</v>
      </c>
      <c r="U113" s="83">
        <f t="shared" si="10"/>
        <v>0</v>
      </c>
      <c r="V113" s="83">
        <f t="shared" si="10"/>
        <v>0</v>
      </c>
      <c r="W113" s="83">
        <f t="shared" si="10"/>
        <v>0</v>
      </c>
      <c r="X113" s="83">
        <f t="shared" si="10"/>
        <v>89.16</v>
      </c>
      <c r="Y113" s="84">
        <f t="shared" si="10"/>
        <v>163.57999999999998</v>
      </c>
    </row>
    <row r="114" spans="1:25" ht="19.5" thickBot="1" x14ac:dyDescent="0.3">
      <c r="A114" s="207" t="s">
        <v>91</v>
      </c>
      <c r="B114" s="208"/>
      <c r="C114" s="208"/>
      <c r="D114" s="83">
        <f>D113+D42</f>
        <v>1801.4268627450981</v>
      </c>
      <c r="E114" s="83">
        <f t="shared" ref="E114:Y114" si="11">E113+E42</f>
        <v>0</v>
      </c>
      <c r="F114" s="83">
        <f t="shared" si="11"/>
        <v>1801.4268627450981</v>
      </c>
      <c r="G114" s="83">
        <f t="shared" si="11"/>
        <v>0</v>
      </c>
      <c r="H114" s="83">
        <f t="shared" si="11"/>
        <v>0</v>
      </c>
      <c r="I114" s="83">
        <f t="shared" si="11"/>
        <v>0</v>
      </c>
      <c r="J114" s="83">
        <f t="shared" si="11"/>
        <v>0</v>
      </c>
      <c r="K114" s="83">
        <f t="shared" si="11"/>
        <v>0</v>
      </c>
      <c r="L114" s="83">
        <f t="shared" si="11"/>
        <v>0</v>
      </c>
      <c r="M114" s="83">
        <f t="shared" si="11"/>
        <v>1801.4268627450981</v>
      </c>
      <c r="N114" s="83">
        <f t="shared" si="11"/>
        <v>0</v>
      </c>
      <c r="O114" s="83">
        <f t="shared" si="11"/>
        <v>1801.4268627450981</v>
      </c>
      <c r="P114" s="83">
        <f t="shared" si="11"/>
        <v>1801.4268627450981</v>
      </c>
      <c r="Q114" s="83">
        <f t="shared" si="11"/>
        <v>356.51000000000005</v>
      </c>
      <c r="R114" s="83">
        <f t="shared" si="11"/>
        <v>356.51000000000005</v>
      </c>
      <c r="S114" s="83">
        <f t="shared" si="11"/>
        <v>439.84333333333336</v>
      </c>
      <c r="T114" s="83">
        <f t="shared" si="11"/>
        <v>395.82352941176475</v>
      </c>
      <c r="U114" s="83">
        <f t="shared" si="11"/>
        <v>432</v>
      </c>
      <c r="V114" s="83">
        <f t="shared" si="11"/>
        <v>0</v>
      </c>
      <c r="W114" s="83">
        <f t="shared" si="11"/>
        <v>0</v>
      </c>
      <c r="X114" s="83">
        <f t="shared" si="11"/>
        <v>608.61</v>
      </c>
      <c r="Y114" s="84">
        <f t="shared" si="11"/>
        <v>1116.5899999999999</v>
      </c>
    </row>
    <row r="118" spans="1:25" ht="18.75" x14ac:dyDescent="0.3">
      <c r="C118" s="236" t="s">
        <v>96</v>
      </c>
      <c r="D118" s="238"/>
      <c r="E118" s="238"/>
      <c r="F118" s="238"/>
      <c r="G118" s="238"/>
      <c r="H118" s="238"/>
      <c r="I118" s="125"/>
      <c r="J118" s="125"/>
      <c r="K118" s="125"/>
      <c r="L118" s="125"/>
      <c r="M118" s="125"/>
      <c r="N118" s="236" t="s">
        <v>100</v>
      </c>
      <c r="O118" s="237"/>
      <c r="P118" s="238"/>
      <c r="Q118" s="238"/>
      <c r="R118" s="238"/>
      <c r="S118" s="238"/>
      <c r="T118" s="238"/>
      <c r="U118" s="238"/>
    </row>
    <row r="119" spans="1:25" x14ac:dyDescent="0.25">
      <c r="C119" s="241" t="s">
        <v>97</v>
      </c>
      <c r="D119" s="235"/>
      <c r="E119" s="235"/>
      <c r="F119" s="235"/>
      <c r="G119" s="235"/>
      <c r="H119" s="235"/>
      <c r="K119" s="124" t="s">
        <v>99</v>
      </c>
      <c r="N119" s="241" t="s">
        <v>101</v>
      </c>
      <c r="O119" s="242"/>
      <c r="P119" s="235"/>
      <c r="Q119" s="235"/>
      <c r="R119" s="235"/>
      <c r="S119" s="235"/>
      <c r="T119" s="235"/>
      <c r="U119" s="235"/>
    </row>
  </sheetData>
  <mergeCells count="108">
    <mergeCell ref="Q6:W6"/>
    <mergeCell ref="Q5:W5"/>
    <mergeCell ref="A5:H5"/>
    <mergeCell ref="A8:H8"/>
    <mergeCell ref="Q8:U8"/>
    <mergeCell ref="A6:H6"/>
    <mergeCell ref="A7:H7"/>
    <mergeCell ref="N118:U118"/>
    <mergeCell ref="I19:J19"/>
    <mergeCell ref="Q19:Q20"/>
    <mergeCell ref="R19:R20"/>
    <mergeCell ref="S19:S20"/>
    <mergeCell ref="T19:T20"/>
    <mergeCell ref="E19:E20"/>
    <mergeCell ref="N119:U119"/>
    <mergeCell ref="C118:H118"/>
    <mergeCell ref="C119:H119"/>
    <mergeCell ref="M17:M20"/>
    <mergeCell ref="S1:Y1"/>
    <mergeCell ref="S2:Y2"/>
    <mergeCell ref="S3:Y3"/>
    <mergeCell ref="A17:A20"/>
    <mergeCell ref="C17:C20"/>
    <mergeCell ref="Y17:Y20"/>
    <mergeCell ref="D18:D20"/>
    <mergeCell ref="E18:J18"/>
    <mergeCell ref="N18:N20"/>
    <mergeCell ref="O18:O20"/>
    <mergeCell ref="P18:P20"/>
    <mergeCell ref="Q18:S18"/>
    <mergeCell ref="N17:O17"/>
    <mergeCell ref="P17:T17"/>
    <mergeCell ref="U17:U20"/>
    <mergeCell ref="V17:V20"/>
    <mergeCell ref="W17:W20"/>
    <mergeCell ref="A9:H9"/>
    <mergeCell ref="Q7:W7"/>
    <mergeCell ref="A12:Y12"/>
    <mergeCell ref="A13:Y13"/>
    <mergeCell ref="B17:B20"/>
    <mergeCell ref="A14:Y14"/>
    <mergeCell ref="X17:X20"/>
    <mergeCell ref="C30:Y30"/>
    <mergeCell ref="A32:C32"/>
    <mergeCell ref="C33:Y33"/>
    <mergeCell ref="A56:C56"/>
    <mergeCell ref="C57:Y57"/>
    <mergeCell ref="A59:C59"/>
    <mergeCell ref="C54:Y54"/>
    <mergeCell ref="D17:J17"/>
    <mergeCell ref="K17:K20"/>
    <mergeCell ref="L17:L20"/>
    <mergeCell ref="A45:C45"/>
    <mergeCell ref="C22:Y22"/>
    <mergeCell ref="C23:Y23"/>
    <mergeCell ref="C24:Y24"/>
    <mergeCell ref="A26:C26"/>
    <mergeCell ref="C27:Y27"/>
    <mergeCell ref="A29:C29"/>
    <mergeCell ref="F19:F20"/>
    <mergeCell ref="G19:G20"/>
    <mergeCell ref="H19:H20"/>
    <mergeCell ref="A42:C42"/>
    <mergeCell ref="C43:Y43"/>
    <mergeCell ref="C60:Y60"/>
    <mergeCell ref="A76:C76"/>
    <mergeCell ref="C77:Y77"/>
    <mergeCell ref="A62:C62"/>
    <mergeCell ref="C46:Y46"/>
    <mergeCell ref="A48:C48"/>
    <mergeCell ref="A49:C49"/>
    <mergeCell ref="C50:Y50"/>
    <mergeCell ref="C51:Y51"/>
    <mergeCell ref="A53:C53"/>
    <mergeCell ref="C78:Y78"/>
    <mergeCell ref="B63:Y63"/>
    <mergeCell ref="A65:C65"/>
    <mergeCell ref="B66:Y66"/>
    <mergeCell ref="A68:C68"/>
    <mergeCell ref="B69:Y69"/>
    <mergeCell ref="A71:C71"/>
    <mergeCell ref="B72:Y72"/>
    <mergeCell ref="A74:C74"/>
    <mergeCell ref="A75:C75"/>
    <mergeCell ref="C79:Y79"/>
    <mergeCell ref="A81:C81"/>
    <mergeCell ref="B82:Y82"/>
    <mergeCell ref="A84:C84"/>
    <mergeCell ref="B85:Y85"/>
    <mergeCell ref="A87:C87"/>
    <mergeCell ref="A93:C93"/>
    <mergeCell ref="A94:C94"/>
    <mergeCell ref="B95:Y95"/>
    <mergeCell ref="B88:Y88"/>
    <mergeCell ref="A114:C114"/>
    <mergeCell ref="B99:Y99"/>
    <mergeCell ref="A101:C101"/>
    <mergeCell ref="B102:Y102"/>
    <mergeCell ref="A104:C104"/>
    <mergeCell ref="A105:C105"/>
    <mergeCell ref="B106:Y106"/>
    <mergeCell ref="A108:C108"/>
    <mergeCell ref="B109:Y109"/>
    <mergeCell ref="B96:Y96"/>
    <mergeCell ref="A112:C112"/>
    <mergeCell ref="A113:C113"/>
    <mergeCell ref="A98:C98"/>
    <mergeCell ref="A111:C11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64" workbookViewId="0">
      <selection activeCell="D1" sqref="D1:G3"/>
    </sheetView>
  </sheetViews>
  <sheetFormatPr defaultRowHeight="15" x14ac:dyDescent="0.25"/>
  <cols>
    <col min="2" max="2" width="43.7109375" customWidth="1"/>
    <col min="3" max="3" width="15.85546875" customWidth="1"/>
    <col min="4" max="4" width="14.5703125" customWidth="1"/>
    <col min="5" max="5" width="12.28515625" customWidth="1"/>
    <col min="6" max="6" width="14.140625" customWidth="1"/>
    <col min="7" max="7" width="13.7109375" customWidth="1"/>
  </cols>
  <sheetData>
    <row r="1" spans="1:9" ht="18.75" x14ac:dyDescent="0.3">
      <c r="A1" s="51"/>
      <c r="B1" s="51"/>
      <c r="C1" s="51"/>
      <c r="D1" s="224" t="s">
        <v>189</v>
      </c>
      <c r="E1" s="224"/>
      <c r="F1" s="224"/>
      <c r="G1" s="224"/>
      <c r="I1" s="15"/>
    </row>
    <row r="2" spans="1:9" ht="123.6" customHeight="1" x14ac:dyDescent="0.3">
      <c r="A2" s="51"/>
      <c r="B2" s="51"/>
      <c r="C2" s="51"/>
      <c r="D2" s="224" t="s">
        <v>190</v>
      </c>
      <c r="E2" s="224"/>
      <c r="F2" s="224"/>
      <c r="G2" s="224"/>
    </row>
    <row r="3" spans="1:9" ht="18.75" x14ac:dyDescent="0.3">
      <c r="A3" s="51"/>
      <c r="B3" s="51"/>
      <c r="C3" s="51"/>
      <c r="D3" s="224" t="s">
        <v>191</v>
      </c>
      <c r="E3" s="224"/>
      <c r="F3" s="224"/>
      <c r="G3" s="224"/>
      <c r="I3" s="15"/>
    </row>
    <row r="4" spans="1:9" ht="18.75" x14ac:dyDescent="0.3">
      <c r="A4" s="51"/>
      <c r="B4" s="51"/>
      <c r="C4" s="51"/>
      <c r="D4" s="52"/>
      <c r="E4" s="52"/>
      <c r="F4" s="52"/>
      <c r="G4" s="52"/>
      <c r="I4" s="15"/>
    </row>
    <row r="5" spans="1:9" ht="18.75" x14ac:dyDescent="0.3">
      <c r="A5" s="250" t="s">
        <v>210</v>
      </c>
      <c r="B5" s="261"/>
      <c r="C5" s="51"/>
      <c r="D5" s="250" t="s">
        <v>211</v>
      </c>
      <c r="E5" s="261"/>
      <c r="F5" s="261"/>
      <c r="G5" s="52"/>
      <c r="I5" s="15"/>
    </row>
    <row r="6" spans="1:9" ht="18.75" x14ac:dyDescent="0.3">
      <c r="A6" s="250" t="s">
        <v>217</v>
      </c>
      <c r="B6" s="261"/>
      <c r="C6" s="51"/>
      <c r="D6" s="250" t="s">
        <v>212</v>
      </c>
      <c r="E6" s="261"/>
      <c r="F6" s="261"/>
      <c r="G6" s="52"/>
      <c r="I6" s="15"/>
    </row>
    <row r="7" spans="1:9" ht="18.75" x14ac:dyDescent="0.3">
      <c r="A7" s="250" t="s">
        <v>218</v>
      </c>
      <c r="B7" s="261"/>
      <c r="C7" s="51"/>
      <c r="D7" s="250" t="s">
        <v>221</v>
      </c>
      <c r="E7" s="261"/>
      <c r="F7" s="261"/>
      <c r="G7" s="52"/>
      <c r="I7" s="15"/>
    </row>
    <row r="8" spans="1:9" ht="14.1" customHeight="1" x14ac:dyDescent="0.3">
      <c r="A8" s="271" t="s">
        <v>213</v>
      </c>
      <c r="B8" s="272"/>
      <c r="C8" s="117"/>
      <c r="D8" s="271" t="s">
        <v>214</v>
      </c>
      <c r="E8" s="272"/>
      <c r="F8" s="272"/>
      <c r="G8" s="52"/>
      <c r="I8" s="15"/>
    </row>
    <row r="9" spans="1:9" ht="18.75" x14ac:dyDescent="0.3">
      <c r="A9" s="260" t="s">
        <v>215</v>
      </c>
      <c r="B9" s="261"/>
      <c r="C9" s="51"/>
      <c r="D9" s="101" t="s">
        <v>219</v>
      </c>
      <c r="E9" s="102"/>
      <c r="F9" s="98"/>
      <c r="G9" s="52"/>
      <c r="I9" s="15"/>
    </row>
    <row r="10" spans="1:9" ht="18.75" x14ac:dyDescent="0.3">
      <c r="A10" s="114" t="s">
        <v>216</v>
      </c>
      <c r="B10" s="115"/>
      <c r="C10" s="116"/>
      <c r="D10" s="114" t="s">
        <v>216</v>
      </c>
      <c r="E10" s="51"/>
      <c r="F10" s="52"/>
      <c r="G10" s="52"/>
      <c r="I10" s="15"/>
    </row>
    <row r="11" spans="1:9" ht="18.75" x14ac:dyDescent="0.3">
      <c r="A11" s="51"/>
      <c r="B11" s="51"/>
      <c r="C11" s="51"/>
      <c r="D11" s="52"/>
      <c r="E11" s="52"/>
      <c r="F11" s="52"/>
      <c r="G11" s="52"/>
      <c r="I11" s="15"/>
    </row>
    <row r="12" spans="1:9" ht="14.45" customHeight="1" x14ac:dyDescent="0.25">
      <c r="A12" s="264" t="s">
        <v>192</v>
      </c>
      <c r="B12" s="250"/>
      <c r="C12" s="250"/>
      <c r="D12" s="250"/>
      <c r="E12" s="250"/>
      <c r="F12" s="250"/>
      <c r="G12" s="250"/>
    </row>
    <row r="13" spans="1:9" ht="20.45" customHeight="1" x14ac:dyDescent="0.25">
      <c r="A13" s="265" t="s">
        <v>193</v>
      </c>
      <c r="B13" s="265"/>
      <c r="C13" s="265"/>
      <c r="D13" s="265"/>
      <c r="E13" s="265"/>
      <c r="F13" s="265"/>
      <c r="G13" s="265"/>
    </row>
    <row r="14" spans="1:9" ht="22.5" customHeight="1" x14ac:dyDescent="0.25">
      <c r="A14" s="250" t="s">
        <v>194</v>
      </c>
      <c r="B14" s="250"/>
      <c r="C14" s="250"/>
      <c r="D14" s="250"/>
      <c r="E14" s="250"/>
      <c r="F14" s="250"/>
      <c r="G14" s="250"/>
    </row>
    <row r="15" spans="1:9" ht="19.5" thickBot="1" x14ac:dyDescent="0.35">
      <c r="A15" s="52"/>
      <c r="B15" s="52"/>
      <c r="C15" s="52"/>
      <c r="D15" s="52"/>
      <c r="E15" s="52"/>
      <c r="F15" s="52"/>
      <c r="G15" s="52"/>
    </row>
    <row r="16" spans="1:9" ht="15.6" customHeight="1" x14ac:dyDescent="0.25">
      <c r="A16" s="225" t="s">
        <v>0</v>
      </c>
      <c r="B16" s="217" t="s">
        <v>139</v>
      </c>
      <c r="C16" s="217" t="s">
        <v>140</v>
      </c>
      <c r="D16" s="217"/>
      <c r="E16" s="217"/>
      <c r="F16" s="217"/>
      <c r="G16" s="263"/>
      <c r="I16" s="46"/>
    </row>
    <row r="17" spans="1:9" ht="18.75" x14ac:dyDescent="0.25">
      <c r="A17" s="226"/>
      <c r="B17" s="231"/>
      <c r="C17" s="231" t="s">
        <v>141</v>
      </c>
      <c r="D17" s="231"/>
      <c r="E17" s="231"/>
      <c r="F17" s="231"/>
      <c r="G17" s="254"/>
    </row>
    <row r="18" spans="1:9" ht="18.75" x14ac:dyDescent="0.25">
      <c r="A18" s="226"/>
      <c r="B18" s="231"/>
      <c r="C18" s="231" t="s">
        <v>16</v>
      </c>
      <c r="D18" s="231" t="s">
        <v>17</v>
      </c>
      <c r="E18" s="231"/>
      <c r="F18" s="231"/>
      <c r="G18" s="254"/>
    </row>
    <row r="19" spans="1:9" ht="225.75" thickBot="1" x14ac:dyDescent="0.3">
      <c r="A19" s="259"/>
      <c r="B19" s="262"/>
      <c r="C19" s="262"/>
      <c r="D19" s="103" t="s">
        <v>22</v>
      </c>
      <c r="E19" s="103" t="s">
        <v>23</v>
      </c>
      <c r="F19" s="103" t="s">
        <v>142</v>
      </c>
      <c r="G19" s="104" t="s">
        <v>143</v>
      </c>
      <c r="I19" s="47"/>
    </row>
    <row r="20" spans="1:9" ht="18.75" x14ac:dyDescent="0.25">
      <c r="A20" s="105">
        <v>1</v>
      </c>
      <c r="B20" s="106">
        <v>2</v>
      </c>
      <c r="C20" s="106">
        <v>3</v>
      </c>
      <c r="D20" s="106">
        <v>4</v>
      </c>
      <c r="E20" s="106">
        <v>5</v>
      </c>
      <c r="F20" s="106">
        <v>6</v>
      </c>
      <c r="G20" s="107">
        <v>7</v>
      </c>
      <c r="I20" s="48"/>
    </row>
    <row r="21" spans="1:9" ht="18.75" x14ac:dyDescent="0.25">
      <c r="A21" s="108" t="s">
        <v>29</v>
      </c>
      <c r="B21" s="266" t="s">
        <v>144</v>
      </c>
      <c r="C21" s="266"/>
      <c r="D21" s="266"/>
      <c r="E21" s="266"/>
      <c r="F21" s="266"/>
      <c r="G21" s="267"/>
    </row>
    <row r="22" spans="1:9" ht="18.75" x14ac:dyDescent="0.25">
      <c r="A22" s="62" t="s">
        <v>161</v>
      </c>
      <c r="B22" s="231" t="s">
        <v>145</v>
      </c>
      <c r="C22" s="231"/>
      <c r="D22" s="231"/>
      <c r="E22" s="231"/>
      <c r="F22" s="231"/>
      <c r="G22" s="254"/>
    </row>
    <row r="23" spans="1:9" ht="37.5" x14ac:dyDescent="0.25">
      <c r="A23" s="62" t="s">
        <v>162</v>
      </c>
      <c r="B23" s="53" t="s">
        <v>146</v>
      </c>
      <c r="C23" s="53" t="s">
        <v>147</v>
      </c>
      <c r="D23" s="53" t="s">
        <v>147</v>
      </c>
      <c r="E23" s="53" t="s">
        <v>147</v>
      </c>
      <c r="F23" s="53" t="s">
        <v>147</v>
      </c>
      <c r="G23" s="118" t="s">
        <v>147</v>
      </c>
    </row>
    <row r="24" spans="1:9" ht="37.5" x14ac:dyDescent="0.25">
      <c r="A24" s="62" t="s">
        <v>163</v>
      </c>
      <c r="B24" s="53" t="s">
        <v>148</v>
      </c>
      <c r="C24" s="53" t="s">
        <v>147</v>
      </c>
      <c r="D24" s="53" t="s">
        <v>147</v>
      </c>
      <c r="E24" s="53" t="s">
        <v>147</v>
      </c>
      <c r="F24" s="53" t="s">
        <v>147</v>
      </c>
      <c r="G24" s="118" t="s">
        <v>147</v>
      </c>
    </row>
    <row r="25" spans="1:9" ht="56.25" x14ac:dyDescent="0.25">
      <c r="A25" s="62" t="s">
        <v>164</v>
      </c>
      <c r="B25" s="53" t="s">
        <v>149</v>
      </c>
      <c r="C25" s="53" t="s">
        <v>147</v>
      </c>
      <c r="D25" s="53" t="s">
        <v>147</v>
      </c>
      <c r="E25" s="53" t="s">
        <v>147</v>
      </c>
      <c r="F25" s="53" t="s">
        <v>147</v>
      </c>
      <c r="G25" s="118" t="s">
        <v>147</v>
      </c>
    </row>
    <row r="26" spans="1:9" ht="56.25" x14ac:dyDescent="0.25">
      <c r="A26" s="62" t="s">
        <v>165</v>
      </c>
      <c r="B26" s="53" t="s">
        <v>150</v>
      </c>
      <c r="C26" s="67">
        <f>E26</f>
        <v>882.02019607843147</v>
      </c>
      <c r="D26" s="53" t="s">
        <v>147</v>
      </c>
      <c r="E26" s="67">
        <f>'додаток 4'!M42</f>
        <v>882.02019607843147</v>
      </c>
      <c r="F26" s="53" t="s">
        <v>147</v>
      </c>
      <c r="G26" s="118" t="s">
        <v>147</v>
      </c>
    </row>
    <row r="27" spans="1:9" ht="56.25" x14ac:dyDescent="0.25">
      <c r="A27" s="62" t="s">
        <v>166</v>
      </c>
      <c r="B27" s="53" t="s">
        <v>151</v>
      </c>
      <c r="C27" s="53" t="s">
        <v>147</v>
      </c>
      <c r="D27" s="53" t="s">
        <v>147</v>
      </c>
      <c r="E27" s="53" t="s">
        <v>147</v>
      </c>
      <c r="F27" s="53" t="s">
        <v>147</v>
      </c>
      <c r="G27" s="118" t="s">
        <v>147</v>
      </c>
    </row>
    <row r="28" spans="1:9" ht="18.75" x14ac:dyDescent="0.25">
      <c r="A28" s="62" t="s">
        <v>167</v>
      </c>
      <c r="B28" s="53" t="s">
        <v>152</v>
      </c>
      <c r="C28" s="53" t="s">
        <v>147</v>
      </c>
      <c r="D28" s="53" t="s">
        <v>147</v>
      </c>
      <c r="E28" s="53" t="s">
        <v>147</v>
      </c>
      <c r="F28" s="53" t="s">
        <v>147</v>
      </c>
      <c r="G28" s="118" t="s">
        <v>147</v>
      </c>
    </row>
    <row r="29" spans="1:9" ht="18.75" x14ac:dyDescent="0.25">
      <c r="A29" s="268" t="s">
        <v>51</v>
      </c>
      <c r="B29" s="266"/>
      <c r="C29" s="67">
        <f>C26</f>
        <v>882.02019607843147</v>
      </c>
      <c r="D29" s="53" t="s">
        <v>153</v>
      </c>
      <c r="E29" s="67">
        <f>E26</f>
        <v>882.02019607843147</v>
      </c>
      <c r="F29" s="53" t="s">
        <v>147</v>
      </c>
      <c r="G29" s="118" t="s">
        <v>147</v>
      </c>
    </row>
    <row r="30" spans="1:9" ht="18.75" x14ac:dyDescent="0.25">
      <c r="A30" s="62" t="s">
        <v>168</v>
      </c>
      <c r="B30" s="231" t="s">
        <v>154</v>
      </c>
      <c r="C30" s="231"/>
      <c r="D30" s="231"/>
      <c r="E30" s="231"/>
      <c r="F30" s="231"/>
      <c r="G30" s="254"/>
    </row>
    <row r="31" spans="1:9" ht="37.5" x14ac:dyDescent="0.25">
      <c r="A31" s="62" t="s">
        <v>169</v>
      </c>
      <c r="B31" s="53" t="s">
        <v>146</v>
      </c>
      <c r="C31" s="53" t="s">
        <v>147</v>
      </c>
      <c r="D31" s="53" t="s">
        <v>147</v>
      </c>
      <c r="E31" s="53" t="s">
        <v>147</v>
      </c>
      <c r="F31" s="53" t="s">
        <v>147</v>
      </c>
      <c r="G31" s="118" t="s">
        <v>147</v>
      </c>
    </row>
    <row r="32" spans="1:9" ht="37.5" x14ac:dyDescent="0.25">
      <c r="A32" s="62" t="s">
        <v>170</v>
      </c>
      <c r="B32" s="53" t="s">
        <v>148</v>
      </c>
      <c r="C32" s="53" t="s">
        <v>147</v>
      </c>
      <c r="D32" s="53" t="s">
        <v>147</v>
      </c>
      <c r="E32" s="53" t="s">
        <v>147</v>
      </c>
      <c r="F32" s="53" t="s">
        <v>147</v>
      </c>
      <c r="G32" s="118" t="s">
        <v>147</v>
      </c>
    </row>
    <row r="33" spans="1:7" ht="56.25" x14ac:dyDescent="0.25">
      <c r="A33" s="62" t="s">
        <v>171</v>
      </c>
      <c r="B33" s="53" t="s">
        <v>149</v>
      </c>
      <c r="C33" s="53" t="s">
        <v>147</v>
      </c>
      <c r="D33" s="53" t="s">
        <v>147</v>
      </c>
      <c r="E33" s="53" t="s">
        <v>147</v>
      </c>
      <c r="F33" s="53" t="s">
        <v>147</v>
      </c>
      <c r="G33" s="118" t="s">
        <v>147</v>
      </c>
    </row>
    <row r="34" spans="1:7" ht="56.25" x14ac:dyDescent="0.25">
      <c r="A34" s="62" t="s">
        <v>172</v>
      </c>
      <c r="B34" s="53" t="s">
        <v>150</v>
      </c>
      <c r="C34" s="53" t="s">
        <v>147</v>
      </c>
      <c r="D34" s="53" t="s">
        <v>147</v>
      </c>
      <c r="E34" s="53" t="s">
        <v>147</v>
      </c>
      <c r="F34" s="53" t="s">
        <v>147</v>
      </c>
      <c r="G34" s="118" t="s">
        <v>147</v>
      </c>
    </row>
    <row r="35" spans="1:7" ht="37.5" x14ac:dyDescent="0.25">
      <c r="A35" s="62" t="s">
        <v>173</v>
      </c>
      <c r="B35" s="53" t="s">
        <v>155</v>
      </c>
      <c r="C35" s="53" t="s">
        <v>147</v>
      </c>
      <c r="D35" s="53" t="s">
        <v>147</v>
      </c>
      <c r="E35" s="53" t="s">
        <v>147</v>
      </c>
      <c r="F35" s="53" t="s">
        <v>147</v>
      </c>
      <c r="G35" s="118" t="s">
        <v>147</v>
      </c>
    </row>
    <row r="36" spans="1:7" ht="75" x14ac:dyDescent="0.25">
      <c r="A36" s="62" t="s">
        <v>174</v>
      </c>
      <c r="B36" s="53" t="s">
        <v>156</v>
      </c>
      <c r="C36" s="53" t="s">
        <v>147</v>
      </c>
      <c r="D36" s="53" t="s">
        <v>147</v>
      </c>
      <c r="E36" s="53" t="s">
        <v>147</v>
      </c>
      <c r="F36" s="53" t="s">
        <v>147</v>
      </c>
      <c r="G36" s="118" t="s">
        <v>147</v>
      </c>
    </row>
    <row r="37" spans="1:7" ht="56.25" x14ac:dyDescent="0.25">
      <c r="A37" s="62" t="s">
        <v>175</v>
      </c>
      <c r="B37" s="53" t="s">
        <v>151</v>
      </c>
      <c r="C37" s="53" t="s">
        <v>147</v>
      </c>
      <c r="D37" s="53" t="s">
        <v>147</v>
      </c>
      <c r="E37" s="53" t="s">
        <v>147</v>
      </c>
      <c r="F37" s="53" t="s">
        <v>147</v>
      </c>
      <c r="G37" s="118" t="s">
        <v>147</v>
      </c>
    </row>
    <row r="38" spans="1:7" ht="18.75" x14ac:dyDescent="0.25">
      <c r="A38" s="62" t="s">
        <v>176</v>
      </c>
      <c r="B38" s="53" t="s">
        <v>152</v>
      </c>
      <c r="C38" s="53" t="s">
        <v>147</v>
      </c>
      <c r="D38" s="53" t="s">
        <v>147</v>
      </c>
      <c r="E38" s="53" t="s">
        <v>147</v>
      </c>
      <c r="F38" s="53" t="s">
        <v>147</v>
      </c>
      <c r="G38" s="118" t="s">
        <v>147</v>
      </c>
    </row>
    <row r="39" spans="1:7" ht="18.75" x14ac:dyDescent="0.25">
      <c r="A39" s="62"/>
      <c r="B39" s="109" t="s">
        <v>69</v>
      </c>
      <c r="C39" s="53" t="s">
        <v>147</v>
      </c>
      <c r="D39" s="53" t="s">
        <v>147</v>
      </c>
      <c r="E39" s="53" t="s">
        <v>147</v>
      </c>
      <c r="F39" s="53" t="s">
        <v>147</v>
      </c>
      <c r="G39" s="118" t="s">
        <v>147</v>
      </c>
    </row>
    <row r="40" spans="1:7" ht="19.5" thickBot="1" x14ac:dyDescent="0.3">
      <c r="A40" s="119"/>
      <c r="B40" s="110" t="s">
        <v>70</v>
      </c>
      <c r="C40" s="55" t="s">
        <v>147</v>
      </c>
      <c r="D40" s="55" t="s">
        <v>147</v>
      </c>
      <c r="E40" s="55" t="s">
        <v>147</v>
      </c>
      <c r="F40" s="55" t="s">
        <v>147</v>
      </c>
      <c r="G40" s="120" t="s">
        <v>147</v>
      </c>
    </row>
    <row r="41" spans="1:7" ht="19.5" thickBot="1" x14ac:dyDescent="0.3">
      <c r="A41" s="72">
        <v>2</v>
      </c>
      <c r="B41" s="269" t="s">
        <v>157</v>
      </c>
      <c r="C41" s="269"/>
      <c r="D41" s="269"/>
      <c r="E41" s="269"/>
      <c r="F41" s="269"/>
      <c r="G41" s="270"/>
    </row>
    <row r="42" spans="1:7" ht="18.75" x14ac:dyDescent="0.25">
      <c r="A42" s="74" t="s">
        <v>177</v>
      </c>
      <c r="B42" s="257" t="s">
        <v>74</v>
      </c>
      <c r="C42" s="257"/>
      <c r="D42" s="257"/>
      <c r="E42" s="257"/>
      <c r="F42" s="257"/>
      <c r="G42" s="258"/>
    </row>
    <row r="43" spans="1:7" ht="37.5" x14ac:dyDescent="0.25">
      <c r="A43" s="62" t="s">
        <v>178</v>
      </c>
      <c r="B43" s="53" t="s">
        <v>146</v>
      </c>
      <c r="C43" s="53" t="s">
        <v>147</v>
      </c>
      <c r="D43" s="53" t="s">
        <v>147</v>
      </c>
      <c r="E43" s="53" t="s">
        <v>147</v>
      </c>
      <c r="F43" s="53" t="s">
        <v>147</v>
      </c>
      <c r="G43" s="118" t="s">
        <v>147</v>
      </c>
    </row>
    <row r="44" spans="1:7" ht="37.5" x14ac:dyDescent="0.25">
      <c r="A44" s="62" t="s">
        <v>179</v>
      </c>
      <c r="B44" s="53" t="s">
        <v>148</v>
      </c>
      <c r="C44" s="53" t="s">
        <v>147</v>
      </c>
      <c r="D44" s="53" t="s">
        <v>147</v>
      </c>
      <c r="E44" s="53" t="s">
        <v>147</v>
      </c>
      <c r="F44" s="53" t="s">
        <v>147</v>
      </c>
      <c r="G44" s="118" t="s">
        <v>147</v>
      </c>
    </row>
    <row r="45" spans="1:7" ht="56.25" x14ac:dyDescent="0.25">
      <c r="A45" s="62" t="s">
        <v>180</v>
      </c>
      <c r="B45" s="53" t="s">
        <v>151</v>
      </c>
      <c r="C45" s="53" t="s">
        <v>147</v>
      </c>
      <c r="D45" s="53" t="s">
        <v>147</v>
      </c>
      <c r="E45" s="53" t="s">
        <v>147</v>
      </c>
      <c r="F45" s="53" t="s">
        <v>147</v>
      </c>
      <c r="G45" s="118" t="s">
        <v>147</v>
      </c>
    </row>
    <row r="46" spans="1:7" ht="18.75" x14ac:dyDescent="0.25">
      <c r="A46" s="62" t="s">
        <v>181</v>
      </c>
      <c r="B46" s="53" t="s">
        <v>152</v>
      </c>
      <c r="C46" s="53" t="s">
        <v>147</v>
      </c>
      <c r="D46" s="53" t="s">
        <v>147</v>
      </c>
      <c r="E46" s="53" t="s">
        <v>147</v>
      </c>
      <c r="F46" s="53" t="s">
        <v>147</v>
      </c>
      <c r="G46" s="118" t="s">
        <v>147</v>
      </c>
    </row>
    <row r="47" spans="1:7" ht="18.75" x14ac:dyDescent="0.25">
      <c r="A47" s="62"/>
      <c r="B47" s="109" t="s">
        <v>158</v>
      </c>
      <c r="C47" s="53" t="s">
        <v>147</v>
      </c>
      <c r="D47" s="53" t="s">
        <v>147</v>
      </c>
      <c r="E47" s="53" t="s">
        <v>147</v>
      </c>
      <c r="F47" s="53" t="s">
        <v>147</v>
      </c>
      <c r="G47" s="118" t="s">
        <v>147</v>
      </c>
    </row>
    <row r="48" spans="1:7" ht="18.75" x14ac:dyDescent="0.25">
      <c r="A48" s="62" t="s">
        <v>182</v>
      </c>
      <c r="B48" s="231" t="s">
        <v>154</v>
      </c>
      <c r="C48" s="231"/>
      <c r="D48" s="231"/>
      <c r="E48" s="231"/>
      <c r="F48" s="231"/>
      <c r="G48" s="254"/>
    </row>
    <row r="49" spans="1:7" ht="37.5" x14ac:dyDescent="0.25">
      <c r="A49" s="62" t="s">
        <v>183</v>
      </c>
      <c r="B49" s="53" t="s">
        <v>146</v>
      </c>
      <c r="C49" s="53" t="s">
        <v>147</v>
      </c>
      <c r="D49" s="53" t="s">
        <v>147</v>
      </c>
      <c r="E49" s="53" t="s">
        <v>147</v>
      </c>
      <c r="F49" s="53" t="s">
        <v>147</v>
      </c>
      <c r="G49" s="118" t="s">
        <v>147</v>
      </c>
    </row>
    <row r="50" spans="1:7" ht="37.5" x14ac:dyDescent="0.25">
      <c r="A50" s="62" t="s">
        <v>184</v>
      </c>
      <c r="B50" s="53" t="s">
        <v>148</v>
      </c>
      <c r="C50" s="53" t="s">
        <v>147</v>
      </c>
      <c r="D50" s="53" t="s">
        <v>147</v>
      </c>
      <c r="E50" s="53" t="s">
        <v>147</v>
      </c>
      <c r="F50" s="53" t="s">
        <v>147</v>
      </c>
      <c r="G50" s="118" t="s">
        <v>147</v>
      </c>
    </row>
    <row r="51" spans="1:7" ht="37.5" x14ac:dyDescent="0.25">
      <c r="A51" s="62" t="s">
        <v>185</v>
      </c>
      <c r="B51" s="53" t="s">
        <v>155</v>
      </c>
      <c r="C51" s="53" t="s">
        <v>147</v>
      </c>
      <c r="D51" s="53" t="s">
        <v>147</v>
      </c>
      <c r="E51" s="53" t="s">
        <v>147</v>
      </c>
      <c r="F51" s="53" t="s">
        <v>147</v>
      </c>
      <c r="G51" s="118" t="s">
        <v>147</v>
      </c>
    </row>
    <row r="52" spans="1:7" ht="75" x14ac:dyDescent="0.25">
      <c r="A52" s="62" t="s">
        <v>186</v>
      </c>
      <c r="B52" s="53" t="s">
        <v>159</v>
      </c>
      <c r="C52" s="53" t="s">
        <v>147</v>
      </c>
      <c r="D52" s="53" t="s">
        <v>147</v>
      </c>
      <c r="E52" s="53" t="s">
        <v>147</v>
      </c>
      <c r="F52" s="53" t="s">
        <v>147</v>
      </c>
      <c r="G52" s="118" t="s">
        <v>147</v>
      </c>
    </row>
    <row r="53" spans="1:7" ht="56.25" x14ac:dyDescent="0.25">
      <c r="A53" s="62" t="s">
        <v>187</v>
      </c>
      <c r="B53" s="53" t="s">
        <v>151</v>
      </c>
      <c r="C53" s="53" t="s">
        <v>147</v>
      </c>
      <c r="D53" s="53" t="s">
        <v>147</v>
      </c>
      <c r="E53" s="53" t="s">
        <v>147</v>
      </c>
      <c r="F53" s="53" t="s">
        <v>147</v>
      </c>
      <c r="G53" s="118" t="s">
        <v>147</v>
      </c>
    </row>
    <row r="54" spans="1:7" ht="18.75" x14ac:dyDescent="0.25">
      <c r="A54" s="62" t="s">
        <v>188</v>
      </c>
      <c r="B54" s="53" t="s">
        <v>152</v>
      </c>
      <c r="C54" s="67">
        <f>'додаток 4'!M93</f>
        <v>919.40666666666664</v>
      </c>
      <c r="D54" s="53" t="s">
        <v>147</v>
      </c>
      <c r="E54" s="67">
        <f>C54</f>
        <v>919.40666666666664</v>
      </c>
      <c r="F54" s="53" t="s">
        <v>147</v>
      </c>
      <c r="G54" s="118" t="s">
        <v>147</v>
      </c>
    </row>
    <row r="55" spans="1:7" ht="18.75" x14ac:dyDescent="0.25">
      <c r="A55" s="62"/>
      <c r="B55" s="109" t="s">
        <v>89</v>
      </c>
      <c r="C55" s="67">
        <f>C54</f>
        <v>919.40666666666664</v>
      </c>
      <c r="D55" s="53" t="s">
        <v>147</v>
      </c>
      <c r="E55" s="67">
        <f>E54</f>
        <v>919.40666666666664</v>
      </c>
      <c r="F55" s="53" t="s">
        <v>147</v>
      </c>
      <c r="G55" s="118" t="s">
        <v>147</v>
      </c>
    </row>
    <row r="56" spans="1:7" ht="18.75" x14ac:dyDescent="0.25">
      <c r="A56" s="62"/>
      <c r="B56" s="109" t="s">
        <v>90</v>
      </c>
      <c r="C56" s="67">
        <f>C55</f>
        <v>919.40666666666664</v>
      </c>
      <c r="D56" s="53" t="s">
        <v>147</v>
      </c>
      <c r="E56" s="67">
        <f>E55</f>
        <v>919.40666666666664</v>
      </c>
      <c r="F56" s="53" t="s">
        <v>147</v>
      </c>
      <c r="G56" s="118" t="s">
        <v>147</v>
      </c>
    </row>
    <row r="57" spans="1:7" ht="38.25" thickBot="1" x14ac:dyDescent="0.3">
      <c r="A57" s="121"/>
      <c r="B57" s="122" t="s">
        <v>91</v>
      </c>
      <c r="C57" s="123">
        <f>C56+C29</f>
        <v>1801.4268627450981</v>
      </c>
      <c r="D57" s="123" t="s">
        <v>147</v>
      </c>
      <c r="E57" s="123">
        <f>E56+E29</f>
        <v>1801.4268627450981</v>
      </c>
      <c r="F57" s="103" t="s">
        <v>147</v>
      </c>
      <c r="G57" s="104" t="s">
        <v>147</v>
      </c>
    </row>
    <row r="58" spans="1:7" ht="18.75" x14ac:dyDescent="0.3">
      <c r="A58" s="111"/>
      <c r="B58" s="112"/>
      <c r="C58" s="112"/>
      <c r="D58" s="112"/>
      <c r="E58" s="112"/>
      <c r="F58" s="112"/>
      <c r="G58" s="112"/>
    </row>
    <row r="59" spans="1:7" ht="18.75" x14ac:dyDescent="0.3">
      <c r="A59" s="112"/>
      <c r="B59" s="112"/>
      <c r="C59" s="112"/>
      <c r="D59" s="112"/>
      <c r="E59" s="112"/>
      <c r="F59" s="112"/>
      <c r="G59" s="112"/>
    </row>
    <row r="60" spans="1:7" ht="18.75" x14ac:dyDescent="0.3">
      <c r="A60" s="112"/>
      <c r="B60" s="112"/>
      <c r="C60" s="112"/>
      <c r="D60" s="112"/>
      <c r="E60" s="112"/>
      <c r="F60" s="112"/>
      <c r="G60" s="112"/>
    </row>
    <row r="61" spans="1:7" ht="18.75" x14ac:dyDescent="0.3">
      <c r="A61" s="51"/>
      <c r="B61" s="51"/>
      <c r="C61" s="51"/>
      <c r="D61" s="51"/>
      <c r="E61" s="51"/>
      <c r="F61" s="51"/>
      <c r="G61" s="51"/>
    </row>
    <row r="62" spans="1:7" ht="18.75" x14ac:dyDescent="0.3">
      <c r="A62" s="51"/>
      <c r="B62" s="113" t="s">
        <v>96</v>
      </c>
      <c r="C62" s="113" t="s">
        <v>160</v>
      </c>
      <c r="D62" s="255" t="s">
        <v>100</v>
      </c>
      <c r="E62" s="256"/>
      <c r="F62" s="51"/>
      <c r="G62" s="51"/>
    </row>
    <row r="63" spans="1:7" ht="18.75" x14ac:dyDescent="0.3">
      <c r="A63" s="51"/>
      <c r="B63" s="124" t="s">
        <v>97</v>
      </c>
      <c r="C63" s="124" t="s">
        <v>99</v>
      </c>
      <c r="D63" s="241" t="s">
        <v>101</v>
      </c>
      <c r="E63" s="242"/>
      <c r="F63" s="51"/>
      <c r="G63" s="51"/>
    </row>
    <row r="64" spans="1:7" ht="18.75" x14ac:dyDescent="0.3">
      <c r="A64" s="51"/>
      <c r="B64" s="112"/>
      <c r="C64" s="112"/>
      <c r="D64" s="112"/>
      <c r="E64" s="112"/>
      <c r="F64" s="51"/>
      <c r="G64" s="51"/>
    </row>
    <row r="65" spans="1:7" ht="18.75" x14ac:dyDescent="0.3">
      <c r="A65" s="51"/>
      <c r="B65" s="51"/>
      <c r="C65" s="51"/>
      <c r="D65" s="51"/>
      <c r="E65" s="51"/>
      <c r="F65" s="51"/>
      <c r="G65" s="51"/>
    </row>
    <row r="66" spans="1:7" ht="15.75" x14ac:dyDescent="0.25">
      <c r="A66" s="8"/>
      <c r="B66" s="8"/>
      <c r="C66" s="8"/>
      <c r="D66" s="8"/>
      <c r="E66" s="8"/>
      <c r="F66" s="8"/>
      <c r="G66" s="8"/>
    </row>
    <row r="67" spans="1:7" ht="15.75" x14ac:dyDescent="0.25">
      <c r="A67" s="8"/>
      <c r="B67" s="8"/>
      <c r="C67" s="8"/>
      <c r="D67" s="8"/>
      <c r="E67" s="8"/>
      <c r="F67" s="8"/>
      <c r="G67" s="8"/>
    </row>
    <row r="68" spans="1:7" ht="15.75" x14ac:dyDescent="0.25">
      <c r="A68" s="8"/>
      <c r="B68" s="8"/>
      <c r="C68" s="8"/>
      <c r="D68" s="8"/>
      <c r="E68" s="8"/>
      <c r="F68" s="8"/>
      <c r="G68" s="8"/>
    </row>
  </sheetData>
  <mergeCells count="30">
    <mergeCell ref="D63:E63"/>
    <mergeCell ref="D2:G2"/>
    <mergeCell ref="D3:G3"/>
    <mergeCell ref="A12:G12"/>
    <mergeCell ref="A13:G13"/>
    <mergeCell ref="B21:G21"/>
    <mergeCell ref="B22:G22"/>
    <mergeCell ref="A29:B29"/>
    <mergeCell ref="B30:G30"/>
    <mergeCell ref="B41:G41"/>
    <mergeCell ref="A5:B5"/>
    <mergeCell ref="A6:B6"/>
    <mergeCell ref="A7:B7"/>
    <mergeCell ref="A8:B8"/>
    <mergeCell ref="C18:C19"/>
    <mergeCell ref="D18:G18"/>
    <mergeCell ref="D1:G1"/>
    <mergeCell ref="A14:G14"/>
    <mergeCell ref="B48:G48"/>
    <mergeCell ref="D62:E62"/>
    <mergeCell ref="B42:G42"/>
    <mergeCell ref="A16:A19"/>
    <mergeCell ref="A9:B9"/>
    <mergeCell ref="B16:B19"/>
    <mergeCell ref="C16:G16"/>
    <mergeCell ref="C17:G17"/>
    <mergeCell ref="D5:F5"/>
    <mergeCell ref="D6:F6"/>
    <mergeCell ref="D7:F7"/>
    <mergeCell ref="D8:F8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5"/>
  <sheetViews>
    <sheetView tabSelected="1" workbookViewId="0">
      <selection activeCell="H228" sqref="H228"/>
    </sheetView>
  </sheetViews>
  <sheetFormatPr defaultRowHeight="15" x14ac:dyDescent="0.25"/>
  <cols>
    <col min="1" max="1" width="5.28515625" customWidth="1"/>
    <col min="2" max="2" width="46.140625" customWidth="1"/>
    <col min="3" max="3" width="12.5703125" customWidth="1"/>
    <col min="4" max="4" width="18.85546875" customWidth="1"/>
    <col min="5" max="5" width="9.85546875" customWidth="1"/>
    <col min="6" max="6" width="11.42578125" customWidth="1"/>
  </cols>
  <sheetData>
    <row r="1" spans="1:4" ht="18.75" x14ac:dyDescent="0.3">
      <c r="C1" s="224" t="s">
        <v>189</v>
      </c>
      <c r="D1" s="224"/>
    </row>
    <row r="2" spans="1:4" ht="126.95" customHeight="1" x14ac:dyDescent="0.3">
      <c r="C2" s="224" t="s">
        <v>190</v>
      </c>
      <c r="D2" s="224"/>
    </row>
    <row r="3" spans="1:4" ht="18.75" x14ac:dyDescent="0.3">
      <c r="C3" s="224" t="s">
        <v>191</v>
      </c>
      <c r="D3" s="224"/>
    </row>
    <row r="5" spans="1:4" x14ac:dyDescent="0.25">
      <c r="A5" s="264" t="s">
        <v>366</v>
      </c>
      <c r="B5" s="235"/>
      <c r="C5" s="235"/>
      <c r="D5" s="235"/>
    </row>
    <row r="6" spans="1:4" x14ac:dyDescent="0.25">
      <c r="A6" s="276" t="s">
        <v>367</v>
      </c>
      <c r="B6" s="235"/>
      <c r="C6" s="235"/>
      <c r="D6" s="235"/>
    </row>
    <row r="7" spans="1:4" x14ac:dyDescent="0.25">
      <c r="A7" s="246" t="s">
        <v>368</v>
      </c>
      <c r="B7" s="235"/>
      <c r="C7" s="235"/>
      <c r="D7" s="235"/>
    </row>
    <row r="8" spans="1:4" x14ac:dyDescent="0.25">
      <c r="A8" s="273" t="s">
        <v>369</v>
      </c>
      <c r="B8" s="235"/>
      <c r="C8" s="235"/>
      <c r="D8" s="235"/>
    </row>
    <row r="9" spans="1:4" ht="15.75" x14ac:dyDescent="0.25">
      <c r="A9" s="142"/>
    </row>
    <row r="10" spans="1:4" x14ac:dyDescent="0.25">
      <c r="A10" s="274" t="s">
        <v>370</v>
      </c>
      <c r="B10" s="275"/>
      <c r="C10" s="275"/>
      <c r="D10" s="275"/>
    </row>
    <row r="11" spans="1:4" ht="15.75" thickBot="1" x14ac:dyDescent="0.3"/>
    <row r="12" spans="1:4" ht="32.25" thickBot="1" x14ac:dyDescent="0.3">
      <c r="A12" s="126" t="s">
        <v>0</v>
      </c>
      <c r="B12" s="127" t="s">
        <v>222</v>
      </c>
      <c r="C12" s="127" t="s">
        <v>223</v>
      </c>
      <c r="D12" s="127" t="s">
        <v>224</v>
      </c>
    </row>
    <row r="13" spans="1:4" ht="31.5" x14ac:dyDescent="0.25">
      <c r="A13" s="131">
        <v>1</v>
      </c>
      <c r="B13" s="132" t="s">
        <v>225</v>
      </c>
      <c r="C13" s="42" t="s">
        <v>226</v>
      </c>
      <c r="D13" s="134">
        <v>9</v>
      </c>
    </row>
    <row r="14" spans="1:4" ht="31.5" x14ac:dyDescent="0.25">
      <c r="A14" s="37">
        <v>2</v>
      </c>
      <c r="B14" s="36" t="s">
        <v>227</v>
      </c>
      <c r="C14" s="35" t="s">
        <v>228</v>
      </c>
      <c r="D14" s="135">
        <v>55113</v>
      </c>
    </row>
    <row r="15" spans="1:4" ht="31.5" x14ac:dyDescent="0.25">
      <c r="A15" s="37">
        <v>3</v>
      </c>
      <c r="B15" s="36" t="s">
        <v>229</v>
      </c>
      <c r="C15" s="35" t="s">
        <v>228</v>
      </c>
      <c r="D15" s="135">
        <f>D16+D17+D18+D19+D20</f>
        <v>55113</v>
      </c>
    </row>
    <row r="16" spans="1:4" ht="15.75" x14ac:dyDescent="0.25">
      <c r="A16" s="37">
        <v>4</v>
      </c>
      <c r="B16" s="36" t="s">
        <v>230</v>
      </c>
      <c r="C16" s="35" t="s">
        <v>228</v>
      </c>
      <c r="D16" s="135">
        <f>D14-D17</f>
        <v>55113</v>
      </c>
    </row>
    <row r="17" spans="1:4" ht="15.75" x14ac:dyDescent="0.25">
      <c r="A17" s="37">
        <v>5</v>
      </c>
      <c r="B17" s="36" t="s">
        <v>231</v>
      </c>
      <c r="C17" s="35" t="s">
        <v>228</v>
      </c>
      <c r="D17" s="38"/>
    </row>
    <row r="18" spans="1:4" ht="31.5" x14ac:dyDescent="0.25">
      <c r="A18" s="37">
        <v>6</v>
      </c>
      <c r="B18" s="36" t="s">
        <v>232</v>
      </c>
      <c r="C18" s="35" t="s">
        <v>228</v>
      </c>
      <c r="D18" s="49"/>
    </row>
    <row r="19" spans="1:4" ht="31.5" x14ac:dyDescent="0.25">
      <c r="A19" s="37">
        <v>7</v>
      </c>
      <c r="B19" s="36" t="s">
        <v>233</v>
      </c>
      <c r="C19" s="35" t="s">
        <v>228</v>
      </c>
      <c r="D19" s="49"/>
    </row>
    <row r="20" spans="1:4" ht="31.5" x14ac:dyDescent="0.25">
      <c r="A20" s="37">
        <v>8</v>
      </c>
      <c r="B20" s="36" t="s">
        <v>234</v>
      </c>
      <c r="C20" s="35" t="s">
        <v>226</v>
      </c>
      <c r="D20" s="49"/>
    </row>
    <row r="21" spans="1:4" ht="31.5" x14ac:dyDescent="0.25">
      <c r="A21" s="37">
        <v>9</v>
      </c>
      <c r="B21" s="36" t="s">
        <v>235</v>
      </c>
      <c r="C21" s="35" t="s">
        <v>236</v>
      </c>
      <c r="D21" s="49"/>
    </row>
    <row r="22" spans="1:4" ht="31.5" x14ac:dyDescent="0.25">
      <c r="A22" s="37">
        <v>10</v>
      </c>
      <c r="B22" s="36" t="s">
        <v>237</v>
      </c>
      <c r="C22" s="35" t="s">
        <v>226</v>
      </c>
      <c r="D22" s="135">
        <f>D23+D24+D25</f>
        <v>24620</v>
      </c>
    </row>
    <row r="23" spans="1:4" ht="15.75" x14ac:dyDescent="0.25">
      <c r="A23" s="37">
        <v>11</v>
      </c>
      <c r="B23" s="36" t="s">
        <v>238</v>
      </c>
      <c r="C23" s="35" t="s">
        <v>226</v>
      </c>
      <c r="D23" s="135">
        <v>24073</v>
      </c>
    </row>
    <row r="24" spans="1:4" ht="15.75" x14ac:dyDescent="0.25">
      <c r="A24" s="37">
        <v>12</v>
      </c>
      <c r="B24" s="36" t="s">
        <v>239</v>
      </c>
      <c r="C24" s="35" t="s">
        <v>226</v>
      </c>
      <c r="D24" s="135">
        <v>112</v>
      </c>
    </row>
    <row r="25" spans="1:4" ht="15.75" x14ac:dyDescent="0.25">
      <c r="A25" s="37">
        <v>13</v>
      </c>
      <c r="B25" s="36" t="s">
        <v>240</v>
      </c>
      <c r="C25" s="35" t="s">
        <v>226</v>
      </c>
      <c r="D25" s="135">
        <f>547-D24</f>
        <v>435</v>
      </c>
    </row>
    <row r="26" spans="1:4" ht="31.5" x14ac:dyDescent="0.25">
      <c r="A26" s="37">
        <v>14</v>
      </c>
      <c r="B26" s="36" t="s">
        <v>241</v>
      </c>
      <c r="C26" s="35" t="s">
        <v>236</v>
      </c>
      <c r="D26" s="136">
        <f>D15/D16</f>
        <v>1</v>
      </c>
    </row>
    <row r="27" spans="1:4" ht="31.5" x14ac:dyDescent="0.25">
      <c r="A27" s="37">
        <v>15</v>
      </c>
      <c r="B27" s="36" t="s">
        <v>242</v>
      </c>
      <c r="C27" s="35" t="s">
        <v>236</v>
      </c>
      <c r="D27" s="136">
        <f>D16/D15</f>
        <v>1</v>
      </c>
    </row>
    <row r="28" spans="1:4" ht="31.5" x14ac:dyDescent="0.25">
      <c r="A28" s="37">
        <v>16</v>
      </c>
      <c r="B28" s="36" t="s">
        <v>243</v>
      </c>
      <c r="C28" s="35" t="s">
        <v>236</v>
      </c>
      <c r="D28" s="49" t="s">
        <v>147</v>
      </c>
    </row>
    <row r="29" spans="1:4" ht="31.5" x14ac:dyDescent="0.25">
      <c r="A29" s="37">
        <v>17</v>
      </c>
      <c r="B29" s="36" t="s">
        <v>244</v>
      </c>
      <c r="C29" s="35" t="s">
        <v>226</v>
      </c>
      <c r="D29" s="135">
        <f>D30+D31+D32</f>
        <v>22140</v>
      </c>
    </row>
    <row r="30" spans="1:4" ht="15.75" x14ac:dyDescent="0.25">
      <c r="A30" s="37">
        <v>18</v>
      </c>
      <c r="B30" s="36" t="s">
        <v>238</v>
      </c>
      <c r="C30" s="35" t="s">
        <v>226</v>
      </c>
      <c r="D30" s="135">
        <v>21593</v>
      </c>
    </row>
    <row r="31" spans="1:4" ht="15.75" x14ac:dyDescent="0.25">
      <c r="A31" s="37">
        <v>19</v>
      </c>
      <c r="B31" s="36" t="s">
        <v>239</v>
      </c>
      <c r="C31" s="35" t="s">
        <v>226</v>
      </c>
      <c r="D31" s="135">
        <f>D24</f>
        <v>112</v>
      </c>
    </row>
    <row r="32" spans="1:4" ht="15.75" x14ac:dyDescent="0.25">
      <c r="A32" s="37">
        <v>20</v>
      </c>
      <c r="B32" s="36" t="s">
        <v>240</v>
      </c>
      <c r="C32" s="35" t="s">
        <v>226</v>
      </c>
      <c r="D32" s="135">
        <f>D25</f>
        <v>435</v>
      </c>
    </row>
    <row r="33" spans="1:4" ht="31.5" x14ac:dyDescent="0.25">
      <c r="A33" s="37">
        <v>21</v>
      </c>
      <c r="B33" s="36" t="s">
        <v>245</v>
      </c>
      <c r="C33" s="35" t="s">
        <v>236</v>
      </c>
      <c r="D33" s="137">
        <f>D29/D22</f>
        <v>0.89926888708367181</v>
      </c>
    </row>
    <row r="34" spans="1:4" ht="15.75" x14ac:dyDescent="0.25">
      <c r="A34" s="37">
        <v>22</v>
      </c>
      <c r="B34" s="36" t="s">
        <v>246</v>
      </c>
      <c r="C34" s="35" t="s">
        <v>236</v>
      </c>
      <c r="D34" s="136">
        <f>D30/D23</f>
        <v>0.89698001910854486</v>
      </c>
    </row>
    <row r="35" spans="1:4" ht="31.5" x14ac:dyDescent="0.25">
      <c r="A35" s="37">
        <v>23</v>
      </c>
      <c r="B35" s="36" t="s">
        <v>247</v>
      </c>
      <c r="C35" s="35" t="s">
        <v>236</v>
      </c>
      <c r="D35" s="136">
        <f>D31/D24</f>
        <v>1</v>
      </c>
    </row>
    <row r="36" spans="1:4" ht="15.75" x14ac:dyDescent="0.25">
      <c r="A36" s="37">
        <v>24</v>
      </c>
      <c r="B36" s="36" t="s">
        <v>248</v>
      </c>
      <c r="C36" s="35" t="s">
        <v>236</v>
      </c>
      <c r="D36" s="136">
        <f>D32/D25</f>
        <v>1</v>
      </c>
    </row>
    <row r="37" spans="1:4" ht="31.5" x14ac:dyDescent="0.25">
      <c r="A37" s="37">
        <v>25</v>
      </c>
      <c r="B37" s="36" t="s">
        <v>249</v>
      </c>
      <c r="C37" s="35" t="s">
        <v>250</v>
      </c>
      <c r="D37" s="38">
        <v>123.5</v>
      </c>
    </row>
    <row r="38" spans="1:4" ht="15.75" x14ac:dyDescent="0.25">
      <c r="A38" s="37">
        <v>26</v>
      </c>
      <c r="B38" s="36" t="s">
        <v>251</v>
      </c>
      <c r="C38" s="35" t="s">
        <v>250</v>
      </c>
      <c r="D38" s="38" t="s">
        <v>147</v>
      </c>
    </row>
    <row r="39" spans="1:4" ht="15.75" x14ac:dyDescent="0.25">
      <c r="A39" s="37">
        <v>27</v>
      </c>
      <c r="B39" s="36" t="s">
        <v>252</v>
      </c>
      <c r="C39" s="35" t="s">
        <v>250</v>
      </c>
      <c r="D39" s="38" t="s">
        <v>147</v>
      </c>
    </row>
    <row r="40" spans="1:4" ht="15.75" x14ac:dyDescent="0.25">
      <c r="A40" s="37">
        <v>28</v>
      </c>
      <c r="B40" s="36" t="s">
        <v>253</v>
      </c>
      <c r="C40" s="35" t="s">
        <v>250</v>
      </c>
      <c r="D40" s="38" t="s">
        <v>147</v>
      </c>
    </row>
    <row r="41" spans="1:4" ht="31.5" x14ac:dyDescent="0.25">
      <c r="A41" s="37">
        <v>29</v>
      </c>
      <c r="B41" s="36" t="s">
        <v>254</v>
      </c>
      <c r="C41" s="35" t="s">
        <v>255</v>
      </c>
      <c r="D41" s="138">
        <f>D22/D37</f>
        <v>199.35222672064776</v>
      </c>
    </row>
    <row r="42" spans="1:4" ht="31.5" x14ac:dyDescent="0.25">
      <c r="A42" s="37">
        <v>30</v>
      </c>
      <c r="B42" s="36" t="s">
        <v>256</v>
      </c>
      <c r="C42" s="35" t="s">
        <v>250</v>
      </c>
      <c r="D42" s="38">
        <v>68</v>
      </c>
    </row>
    <row r="43" spans="1:4" ht="15.75" x14ac:dyDescent="0.25">
      <c r="A43" s="37">
        <v>31</v>
      </c>
      <c r="B43" s="36" t="s">
        <v>251</v>
      </c>
      <c r="C43" s="35" t="s">
        <v>250</v>
      </c>
      <c r="D43" s="38" t="s">
        <v>147</v>
      </c>
    </row>
    <row r="44" spans="1:4" ht="15.75" x14ac:dyDescent="0.25">
      <c r="A44" s="37">
        <v>32</v>
      </c>
      <c r="B44" s="36" t="s">
        <v>252</v>
      </c>
      <c r="C44" s="35" t="s">
        <v>250</v>
      </c>
      <c r="D44" s="38" t="s">
        <v>147</v>
      </c>
    </row>
    <row r="45" spans="1:4" ht="15.75" x14ac:dyDescent="0.25">
      <c r="A45" s="37">
        <v>33</v>
      </c>
      <c r="B45" s="36" t="s">
        <v>253</v>
      </c>
      <c r="C45" s="35" t="s">
        <v>250</v>
      </c>
      <c r="D45" s="38" t="s">
        <v>147</v>
      </c>
    </row>
    <row r="46" spans="1:4" ht="31.5" x14ac:dyDescent="0.25">
      <c r="A46" s="37">
        <v>34</v>
      </c>
      <c r="B46" s="36" t="s">
        <v>257</v>
      </c>
      <c r="C46" s="35" t="s">
        <v>236</v>
      </c>
      <c r="D46" s="137">
        <f>D42/D37</f>
        <v>0.55060728744939269</v>
      </c>
    </row>
    <row r="47" spans="1:4" ht="15.75" x14ac:dyDescent="0.25">
      <c r="A47" s="37">
        <v>35</v>
      </c>
      <c r="B47" s="36" t="s">
        <v>258</v>
      </c>
      <c r="C47" s="35" t="s">
        <v>236</v>
      </c>
      <c r="D47" s="38" t="s">
        <v>147</v>
      </c>
    </row>
    <row r="48" spans="1:4" ht="15.75" x14ac:dyDescent="0.25">
      <c r="A48" s="37">
        <v>36</v>
      </c>
      <c r="B48" s="36" t="s">
        <v>259</v>
      </c>
      <c r="C48" s="35" t="s">
        <v>236</v>
      </c>
      <c r="D48" s="38" t="s">
        <v>147</v>
      </c>
    </row>
    <row r="49" spans="1:4" ht="31.5" x14ac:dyDescent="0.25">
      <c r="A49" s="37">
        <v>37</v>
      </c>
      <c r="B49" s="36" t="s">
        <v>260</v>
      </c>
      <c r="C49" s="35" t="s">
        <v>236</v>
      </c>
      <c r="D49" s="38" t="s">
        <v>147</v>
      </c>
    </row>
    <row r="50" spans="1:4" ht="31.5" x14ac:dyDescent="0.25">
      <c r="A50" s="37">
        <v>38</v>
      </c>
      <c r="B50" s="36" t="s">
        <v>261</v>
      </c>
      <c r="C50" s="35" t="s">
        <v>228</v>
      </c>
      <c r="D50" s="38">
        <v>39</v>
      </c>
    </row>
    <row r="51" spans="1:4" ht="31.5" x14ac:dyDescent="0.25">
      <c r="A51" s="37">
        <v>39</v>
      </c>
      <c r="B51" s="36" t="s">
        <v>262</v>
      </c>
      <c r="C51" s="35" t="s">
        <v>228</v>
      </c>
      <c r="D51" s="38">
        <v>39</v>
      </c>
    </row>
    <row r="52" spans="1:4" ht="31.5" x14ac:dyDescent="0.25">
      <c r="A52" s="37">
        <v>40</v>
      </c>
      <c r="B52" s="36" t="s">
        <v>263</v>
      </c>
      <c r="C52" s="35" t="s">
        <v>264</v>
      </c>
      <c r="D52" s="138">
        <f>D51/D22*1000</f>
        <v>1.5840779853777416</v>
      </c>
    </row>
    <row r="53" spans="1:4" ht="31.5" x14ac:dyDescent="0.25">
      <c r="A53" s="37">
        <v>41</v>
      </c>
      <c r="B53" s="36" t="s">
        <v>265</v>
      </c>
      <c r="C53" s="35" t="s">
        <v>266</v>
      </c>
      <c r="D53" s="138">
        <f>D51/D37</f>
        <v>0.31578947368421051</v>
      </c>
    </row>
    <row r="54" spans="1:4" ht="15.75" x14ac:dyDescent="0.25">
      <c r="A54" s="37">
        <v>42</v>
      </c>
      <c r="B54" s="36" t="s">
        <v>267</v>
      </c>
      <c r="C54" s="35" t="s">
        <v>268</v>
      </c>
      <c r="D54" s="38">
        <v>4239.7</v>
      </c>
    </row>
    <row r="55" spans="1:4" ht="31.5" x14ac:dyDescent="0.25">
      <c r="A55" s="37">
        <v>43</v>
      </c>
      <c r="B55" s="36" t="s">
        <v>269</v>
      </c>
      <c r="C55" s="35" t="s">
        <v>270</v>
      </c>
      <c r="D55" s="38">
        <v>11.6</v>
      </c>
    </row>
    <row r="56" spans="1:4" ht="15.75" x14ac:dyDescent="0.25">
      <c r="A56" s="37">
        <v>44</v>
      </c>
      <c r="B56" s="36" t="s">
        <v>271</v>
      </c>
      <c r="C56" s="35" t="s">
        <v>268</v>
      </c>
      <c r="D56" s="38">
        <v>0</v>
      </c>
    </row>
    <row r="57" spans="1:4" ht="31.5" x14ac:dyDescent="0.25">
      <c r="A57" s="37">
        <v>45</v>
      </c>
      <c r="B57" s="36" t="s">
        <v>272</v>
      </c>
      <c r="C57" s="35" t="s">
        <v>268</v>
      </c>
      <c r="D57" s="38">
        <v>4239.7</v>
      </c>
    </row>
    <row r="58" spans="1:4" ht="31.5" x14ac:dyDescent="0.25">
      <c r="A58" s="37">
        <v>46</v>
      </c>
      <c r="B58" s="36" t="s">
        <v>273</v>
      </c>
      <c r="C58" s="35" t="s">
        <v>270</v>
      </c>
      <c r="D58" s="38">
        <v>11.6</v>
      </c>
    </row>
    <row r="59" spans="1:4" ht="15.75" x14ac:dyDescent="0.25">
      <c r="A59" s="37">
        <v>47</v>
      </c>
      <c r="B59" s="36" t="s">
        <v>274</v>
      </c>
      <c r="C59" s="35" t="s">
        <v>268</v>
      </c>
      <c r="D59" s="38">
        <v>4239.7</v>
      </c>
    </row>
    <row r="60" spans="1:4" ht="31.5" x14ac:dyDescent="0.25">
      <c r="A60" s="37">
        <v>48</v>
      </c>
      <c r="B60" s="36" t="s">
        <v>275</v>
      </c>
      <c r="C60" s="35" t="s">
        <v>270</v>
      </c>
      <c r="D60" s="38">
        <v>11.6</v>
      </c>
    </row>
    <row r="61" spans="1:4" ht="31.5" x14ac:dyDescent="0.25">
      <c r="A61" s="37">
        <v>49</v>
      </c>
      <c r="B61" s="36" t="s">
        <v>276</v>
      </c>
      <c r="C61" s="35" t="s">
        <v>268</v>
      </c>
      <c r="D61" s="38">
        <v>3749.9</v>
      </c>
    </row>
    <row r="62" spans="1:4" ht="15.75" x14ac:dyDescent="0.25">
      <c r="A62" s="37">
        <v>50</v>
      </c>
      <c r="B62" s="36" t="s">
        <v>277</v>
      </c>
      <c r="C62" s="35" t="s">
        <v>268</v>
      </c>
      <c r="D62" s="38">
        <v>3396.5</v>
      </c>
    </row>
    <row r="63" spans="1:4" ht="31.5" x14ac:dyDescent="0.25">
      <c r="A63" s="37">
        <v>51</v>
      </c>
      <c r="B63" s="36" t="s">
        <v>278</v>
      </c>
      <c r="C63" s="35" t="s">
        <v>268</v>
      </c>
      <c r="D63" s="38">
        <f>D64+D65</f>
        <v>489.79999999999995</v>
      </c>
    </row>
    <row r="64" spans="1:4" ht="15.75" x14ac:dyDescent="0.25">
      <c r="A64" s="37">
        <v>52</v>
      </c>
      <c r="B64" s="36" t="s">
        <v>279</v>
      </c>
      <c r="C64" s="35" t="s">
        <v>268</v>
      </c>
      <c r="D64" s="38">
        <v>466.4</v>
      </c>
    </row>
    <row r="65" spans="1:4" ht="15.75" x14ac:dyDescent="0.25">
      <c r="A65" s="37">
        <v>53</v>
      </c>
      <c r="B65" s="36" t="s">
        <v>280</v>
      </c>
      <c r="C65" s="35" t="s">
        <v>281</v>
      </c>
      <c r="D65" s="38">
        <v>23.4</v>
      </c>
    </row>
    <row r="66" spans="1:4" ht="31.5" x14ac:dyDescent="0.25">
      <c r="A66" s="37">
        <v>54</v>
      </c>
      <c r="B66" s="36" t="s">
        <v>282</v>
      </c>
      <c r="C66" s="35" t="s">
        <v>236</v>
      </c>
      <c r="D66" s="137">
        <f>D63/(D54+D56)</f>
        <v>0.11552704200768922</v>
      </c>
    </row>
    <row r="67" spans="1:4" ht="31.5" x14ac:dyDescent="0.25">
      <c r="A67" s="37">
        <v>55</v>
      </c>
      <c r="B67" s="36" t="s">
        <v>283</v>
      </c>
      <c r="C67" s="35" t="s">
        <v>268</v>
      </c>
      <c r="D67" s="38">
        <f>D68+D69</f>
        <v>466.39999999999975</v>
      </c>
    </row>
    <row r="68" spans="1:4" ht="31.5" x14ac:dyDescent="0.25">
      <c r="A68" s="37">
        <v>56</v>
      </c>
      <c r="B68" s="36" t="s">
        <v>284</v>
      </c>
      <c r="C68" s="35" t="s">
        <v>268</v>
      </c>
      <c r="D68" s="38">
        <v>0</v>
      </c>
    </row>
    <row r="69" spans="1:4" ht="31.5" x14ac:dyDescent="0.25">
      <c r="A69" s="37">
        <v>57</v>
      </c>
      <c r="B69" s="36" t="s">
        <v>285</v>
      </c>
      <c r="C69" s="35" t="s">
        <v>268</v>
      </c>
      <c r="D69" s="38">
        <f>D59-D61-D65</f>
        <v>466.39999999999975</v>
      </c>
    </row>
    <row r="70" spans="1:4" ht="31.5" x14ac:dyDescent="0.25">
      <c r="A70" s="37">
        <v>58</v>
      </c>
      <c r="B70" s="36" t="s">
        <v>286</v>
      </c>
      <c r="C70" s="35" t="s">
        <v>236</v>
      </c>
      <c r="D70" s="137">
        <f>D69/D59</f>
        <v>0.11000778356959214</v>
      </c>
    </row>
    <row r="71" spans="1:4" ht="31.5" x14ac:dyDescent="0.25">
      <c r="A71" s="37">
        <v>59</v>
      </c>
      <c r="B71" s="36" t="s">
        <v>287</v>
      </c>
      <c r="C71" s="35" t="s">
        <v>288</v>
      </c>
      <c r="D71" s="138">
        <f>D69/D37</f>
        <v>3.7765182186234796</v>
      </c>
    </row>
    <row r="72" spans="1:4" ht="31.5" x14ac:dyDescent="0.25">
      <c r="A72" s="37">
        <v>60</v>
      </c>
      <c r="B72" s="36" t="s">
        <v>289</v>
      </c>
      <c r="C72" s="35" t="s">
        <v>290</v>
      </c>
      <c r="D72" s="138">
        <f>D59/D15*1000000/365</f>
        <v>210.76001013111542</v>
      </c>
    </row>
    <row r="73" spans="1:4" ht="31.5" x14ac:dyDescent="0.25">
      <c r="A73" s="37">
        <v>61</v>
      </c>
      <c r="B73" s="36" t="s">
        <v>291</v>
      </c>
      <c r="C73" s="35" t="s">
        <v>290</v>
      </c>
      <c r="D73" s="138">
        <f>D62/D15*1000000/365</f>
        <v>168.84363856176935</v>
      </c>
    </row>
    <row r="74" spans="1:4" ht="31.5" x14ac:dyDescent="0.25">
      <c r="A74" s="37">
        <v>62</v>
      </c>
      <c r="B74" s="36" t="s">
        <v>292</v>
      </c>
      <c r="C74" s="35" t="s">
        <v>226</v>
      </c>
      <c r="D74" s="38">
        <v>31</v>
      </c>
    </row>
    <row r="75" spans="1:4" ht="15.75" x14ac:dyDescent="0.25">
      <c r="A75" s="37">
        <v>63</v>
      </c>
      <c r="B75" s="36" t="s">
        <v>293</v>
      </c>
      <c r="C75" s="35" t="s">
        <v>294</v>
      </c>
      <c r="D75" s="38" t="s">
        <v>147</v>
      </c>
    </row>
    <row r="76" spans="1:4" ht="15.75" x14ac:dyDescent="0.25">
      <c r="A76" s="37">
        <v>64</v>
      </c>
      <c r="B76" s="36" t="s">
        <v>295</v>
      </c>
      <c r="C76" s="35" t="s">
        <v>294</v>
      </c>
      <c r="D76" s="38" t="s">
        <v>147</v>
      </c>
    </row>
    <row r="77" spans="1:4" ht="31.5" x14ac:dyDescent="0.25">
      <c r="A77" s="37">
        <v>65</v>
      </c>
      <c r="B77" s="36" t="s">
        <v>296</v>
      </c>
      <c r="C77" s="35" t="s">
        <v>236</v>
      </c>
      <c r="D77" s="38" t="s">
        <v>147</v>
      </c>
    </row>
    <row r="78" spans="1:4" ht="15.75" x14ac:dyDescent="0.25">
      <c r="A78" s="37">
        <v>66</v>
      </c>
      <c r="B78" s="36" t="s">
        <v>297</v>
      </c>
      <c r="C78" s="35" t="s">
        <v>226</v>
      </c>
      <c r="D78" s="38" t="s">
        <v>147</v>
      </c>
    </row>
    <row r="79" spans="1:4" ht="15.75" x14ac:dyDescent="0.25">
      <c r="A79" s="37">
        <v>67</v>
      </c>
      <c r="B79" s="36" t="s">
        <v>298</v>
      </c>
      <c r="C79" s="35" t="s">
        <v>226</v>
      </c>
      <c r="D79" s="38">
        <f>D80+D81</f>
        <v>77</v>
      </c>
    </row>
    <row r="80" spans="1:4" ht="15.75" x14ac:dyDescent="0.25">
      <c r="A80" s="37">
        <v>68</v>
      </c>
      <c r="B80" s="36" t="s">
        <v>299</v>
      </c>
      <c r="C80" s="35" t="s">
        <v>226</v>
      </c>
      <c r="D80" s="38">
        <v>77</v>
      </c>
    </row>
    <row r="81" spans="1:4" ht="15.75" x14ac:dyDescent="0.25">
      <c r="A81" s="37">
        <v>69</v>
      </c>
      <c r="B81" s="36" t="s">
        <v>300</v>
      </c>
      <c r="C81" s="35" t="s">
        <v>226</v>
      </c>
      <c r="D81" s="38"/>
    </row>
    <row r="82" spans="1:4" ht="31.5" x14ac:dyDescent="0.25">
      <c r="A82" s="37">
        <v>70</v>
      </c>
      <c r="B82" s="36" t="s">
        <v>301</v>
      </c>
      <c r="C82" s="35" t="s">
        <v>226</v>
      </c>
      <c r="D82" s="38">
        <f>D79+D81</f>
        <v>77</v>
      </c>
    </row>
    <row r="83" spans="1:4" ht="31.5" x14ac:dyDescent="0.25">
      <c r="A83" s="37">
        <v>71</v>
      </c>
      <c r="B83" s="36" t="s">
        <v>302</v>
      </c>
      <c r="C83" s="35" t="s">
        <v>226</v>
      </c>
      <c r="D83" s="139">
        <v>4</v>
      </c>
    </row>
    <row r="84" spans="1:4" ht="15.75" x14ac:dyDescent="0.25">
      <c r="A84" s="37">
        <v>72</v>
      </c>
      <c r="B84" s="36" t="s">
        <v>303</v>
      </c>
      <c r="C84" s="35" t="s">
        <v>304</v>
      </c>
      <c r="D84" s="38">
        <v>2469.9</v>
      </c>
    </row>
    <row r="85" spans="1:4" ht="31.5" x14ac:dyDescent="0.25">
      <c r="A85" s="37">
        <v>73</v>
      </c>
      <c r="B85" s="36" t="s">
        <v>305</v>
      </c>
      <c r="C85" s="35" t="s">
        <v>306</v>
      </c>
      <c r="D85" s="38">
        <v>0.57999999999999996</v>
      </c>
    </row>
    <row r="86" spans="1:4" ht="31.5" x14ac:dyDescent="0.25">
      <c r="A86" s="37">
        <v>74</v>
      </c>
      <c r="B86" s="36" t="s">
        <v>307</v>
      </c>
      <c r="C86" s="35" t="s">
        <v>226</v>
      </c>
      <c r="D86" s="38" t="s">
        <v>147</v>
      </c>
    </row>
    <row r="87" spans="1:4" ht="31.5" x14ac:dyDescent="0.25">
      <c r="A87" s="37">
        <v>75</v>
      </c>
      <c r="B87" s="36" t="s">
        <v>308</v>
      </c>
      <c r="C87" s="35" t="s">
        <v>304</v>
      </c>
      <c r="D87" s="38" t="s">
        <v>147</v>
      </c>
    </row>
    <row r="88" spans="1:4" ht="31.5" x14ac:dyDescent="0.25">
      <c r="A88" s="37">
        <v>76</v>
      </c>
      <c r="B88" s="36" t="s">
        <v>309</v>
      </c>
      <c r="C88" s="35" t="s">
        <v>310</v>
      </c>
      <c r="D88" s="38" t="s">
        <v>147</v>
      </c>
    </row>
    <row r="89" spans="1:4" ht="31.5" x14ac:dyDescent="0.25">
      <c r="A89" s="37">
        <v>77</v>
      </c>
      <c r="B89" s="36" t="s">
        <v>311</v>
      </c>
      <c r="C89" s="35" t="s">
        <v>226</v>
      </c>
      <c r="D89" s="38" t="s">
        <v>147</v>
      </c>
    </row>
    <row r="90" spans="1:4" ht="31.5" x14ac:dyDescent="0.25">
      <c r="A90" s="37">
        <v>78</v>
      </c>
      <c r="B90" s="36" t="s">
        <v>312</v>
      </c>
      <c r="C90" s="35" t="s">
        <v>226</v>
      </c>
      <c r="D90" s="38" t="s">
        <v>147</v>
      </c>
    </row>
    <row r="91" spans="1:4" ht="31.5" x14ac:dyDescent="0.25">
      <c r="A91" s="37">
        <v>79</v>
      </c>
      <c r="B91" s="36" t="s">
        <v>313</v>
      </c>
      <c r="C91" s="35" t="s">
        <v>226</v>
      </c>
      <c r="D91" s="38" t="s">
        <v>147</v>
      </c>
    </row>
    <row r="92" spans="1:4" ht="31.5" x14ac:dyDescent="0.25">
      <c r="A92" s="37">
        <v>80</v>
      </c>
      <c r="B92" s="36" t="s">
        <v>314</v>
      </c>
      <c r="C92" s="35" t="s">
        <v>304</v>
      </c>
      <c r="D92" s="38" t="s">
        <v>147</v>
      </c>
    </row>
    <row r="93" spans="1:4" ht="31.5" x14ac:dyDescent="0.25">
      <c r="A93" s="37">
        <v>81</v>
      </c>
      <c r="B93" s="36" t="s">
        <v>315</v>
      </c>
      <c r="C93" s="35" t="s">
        <v>316</v>
      </c>
      <c r="D93" s="38" t="s">
        <v>147</v>
      </c>
    </row>
    <row r="94" spans="1:4" ht="15.75" x14ac:dyDescent="0.25">
      <c r="A94" s="37">
        <v>82</v>
      </c>
      <c r="B94" s="36" t="s">
        <v>317</v>
      </c>
      <c r="C94" s="35" t="s">
        <v>226</v>
      </c>
      <c r="D94" s="38" t="s">
        <v>147</v>
      </c>
    </row>
    <row r="95" spans="1:4" ht="31.5" x14ac:dyDescent="0.25">
      <c r="A95" s="37">
        <v>83</v>
      </c>
      <c r="B95" s="36" t="s">
        <v>318</v>
      </c>
      <c r="C95" s="35" t="s">
        <v>226</v>
      </c>
      <c r="D95" s="38">
        <v>200</v>
      </c>
    </row>
    <row r="96" spans="1:4" ht="31.5" x14ac:dyDescent="0.25">
      <c r="A96" s="37">
        <v>84</v>
      </c>
      <c r="B96" s="36" t="s">
        <v>319</v>
      </c>
      <c r="C96" s="35" t="s">
        <v>236</v>
      </c>
      <c r="D96" s="38" t="s">
        <v>147</v>
      </c>
    </row>
    <row r="97" spans="1:4" ht="31.5" x14ac:dyDescent="0.25">
      <c r="A97" s="37">
        <v>85</v>
      </c>
      <c r="B97" s="36" t="s">
        <v>320</v>
      </c>
      <c r="C97" s="35" t="s">
        <v>226</v>
      </c>
      <c r="D97" s="38" t="s">
        <v>147</v>
      </c>
    </row>
    <row r="98" spans="1:4" ht="15.75" x14ac:dyDescent="0.25">
      <c r="A98" s="37">
        <v>86</v>
      </c>
      <c r="B98" s="36" t="s">
        <v>321</v>
      </c>
      <c r="C98" s="35" t="s">
        <v>226</v>
      </c>
      <c r="D98" s="38" t="s">
        <v>147</v>
      </c>
    </row>
    <row r="99" spans="1:4" ht="15.75" x14ac:dyDescent="0.25">
      <c r="A99" s="37">
        <v>87</v>
      </c>
      <c r="B99" s="36" t="s">
        <v>322</v>
      </c>
      <c r="C99" s="35" t="s">
        <v>226</v>
      </c>
      <c r="D99" s="38" t="s">
        <v>147</v>
      </c>
    </row>
    <row r="100" spans="1:4" ht="15.75" x14ac:dyDescent="0.25">
      <c r="A100" s="37">
        <v>88</v>
      </c>
      <c r="B100" s="36" t="s">
        <v>323</v>
      </c>
      <c r="C100" s="35" t="s">
        <v>226</v>
      </c>
      <c r="D100" s="38" t="s">
        <v>147</v>
      </c>
    </row>
    <row r="101" spans="1:4" ht="31.5" x14ac:dyDescent="0.25">
      <c r="A101" s="37">
        <v>89</v>
      </c>
      <c r="B101" s="36" t="s">
        <v>324</v>
      </c>
      <c r="C101" s="35" t="s">
        <v>226</v>
      </c>
      <c r="D101" s="38" t="s">
        <v>147</v>
      </c>
    </row>
    <row r="102" spans="1:4" ht="15.75" x14ac:dyDescent="0.25">
      <c r="A102" s="37">
        <v>90</v>
      </c>
      <c r="B102" s="36" t="s">
        <v>325</v>
      </c>
      <c r="C102" s="35" t="s">
        <v>226</v>
      </c>
      <c r="D102" s="38" t="s">
        <v>147</v>
      </c>
    </row>
    <row r="103" spans="1:4" ht="15.75" x14ac:dyDescent="0.25">
      <c r="A103" s="37">
        <v>91</v>
      </c>
      <c r="B103" s="36" t="s">
        <v>326</v>
      </c>
      <c r="C103" s="35" t="s">
        <v>226</v>
      </c>
      <c r="D103" s="38" t="s">
        <v>147</v>
      </c>
    </row>
    <row r="104" spans="1:4" ht="31.5" x14ac:dyDescent="0.25">
      <c r="A104" s="37">
        <v>92</v>
      </c>
      <c r="B104" s="36" t="s">
        <v>327</v>
      </c>
      <c r="C104" s="35" t="s">
        <v>226</v>
      </c>
      <c r="D104" s="38">
        <v>3</v>
      </c>
    </row>
    <row r="105" spans="1:4" ht="31.5" x14ac:dyDescent="0.25">
      <c r="A105" s="37">
        <v>93</v>
      </c>
      <c r="B105" s="36" t="s">
        <v>328</v>
      </c>
      <c r="C105" s="35" t="s">
        <v>270</v>
      </c>
      <c r="D105" s="38" t="s">
        <v>147</v>
      </c>
    </row>
    <row r="106" spans="1:4" ht="31.5" x14ac:dyDescent="0.25">
      <c r="A106" s="37">
        <v>94</v>
      </c>
      <c r="B106" s="36" t="s">
        <v>329</v>
      </c>
      <c r="C106" s="35" t="s">
        <v>270</v>
      </c>
      <c r="D106" s="38" t="s">
        <v>147</v>
      </c>
    </row>
    <row r="107" spans="1:4" ht="31.5" x14ac:dyDescent="0.25">
      <c r="A107" s="37">
        <v>95</v>
      </c>
      <c r="B107" s="36" t="s">
        <v>330</v>
      </c>
      <c r="C107" s="35" t="s">
        <v>331</v>
      </c>
      <c r="D107" s="38" t="s">
        <v>147</v>
      </c>
    </row>
    <row r="108" spans="1:4" ht="31.5" x14ac:dyDescent="0.25">
      <c r="A108" s="37">
        <v>96</v>
      </c>
      <c r="B108" s="36" t="s">
        <v>332</v>
      </c>
      <c r="C108" s="35" t="s">
        <v>236</v>
      </c>
      <c r="D108" s="38" t="s">
        <v>147</v>
      </c>
    </row>
    <row r="109" spans="1:4" ht="31.5" x14ac:dyDescent="0.25">
      <c r="A109" s="37">
        <v>97</v>
      </c>
      <c r="B109" s="36" t="s">
        <v>333</v>
      </c>
      <c r="C109" s="35" t="s">
        <v>236</v>
      </c>
      <c r="D109" s="38" t="s">
        <v>147</v>
      </c>
    </row>
    <row r="110" spans="1:4" ht="31.5" x14ac:dyDescent="0.25">
      <c r="A110" s="37">
        <v>98</v>
      </c>
      <c r="B110" s="36" t="s">
        <v>334</v>
      </c>
      <c r="C110" s="35" t="s">
        <v>236</v>
      </c>
      <c r="D110" s="38" t="s">
        <v>147</v>
      </c>
    </row>
    <row r="111" spans="1:4" ht="31.5" x14ac:dyDescent="0.25">
      <c r="A111" s="37">
        <v>99</v>
      </c>
      <c r="B111" s="36" t="s">
        <v>335</v>
      </c>
      <c r="C111" s="35" t="s">
        <v>336</v>
      </c>
      <c r="D111" s="38" t="s">
        <v>147</v>
      </c>
    </row>
    <row r="112" spans="1:4" ht="31.5" x14ac:dyDescent="0.25">
      <c r="A112" s="37">
        <v>100</v>
      </c>
      <c r="B112" s="36" t="s">
        <v>337</v>
      </c>
      <c r="C112" s="35" t="s">
        <v>338</v>
      </c>
      <c r="D112" s="38" t="s">
        <v>147</v>
      </c>
    </row>
    <row r="113" spans="1:4" ht="31.5" x14ac:dyDescent="0.25">
      <c r="A113" s="37">
        <v>101</v>
      </c>
      <c r="B113" s="36" t="s">
        <v>339</v>
      </c>
      <c r="C113" s="35" t="s">
        <v>304</v>
      </c>
      <c r="D113" s="138">
        <v>2469.9</v>
      </c>
    </row>
    <row r="114" spans="1:4" ht="31.5" x14ac:dyDescent="0.25">
      <c r="A114" s="37">
        <v>102</v>
      </c>
      <c r="B114" s="36" t="s">
        <v>365</v>
      </c>
      <c r="C114" s="35" t="s">
        <v>340</v>
      </c>
      <c r="D114" s="138">
        <f>12318.03*1.2</f>
        <v>14781.636</v>
      </c>
    </row>
    <row r="115" spans="1:4" ht="31.5" x14ac:dyDescent="0.25">
      <c r="A115" s="37">
        <v>103</v>
      </c>
      <c r="B115" s="36" t="s">
        <v>341</v>
      </c>
      <c r="C115" s="35" t="s">
        <v>342</v>
      </c>
      <c r="D115" s="138">
        <f>D113/(D54+D56)</f>
        <v>0.58256480411349865</v>
      </c>
    </row>
    <row r="116" spans="1:4" ht="31.5" x14ac:dyDescent="0.25">
      <c r="A116" s="37">
        <v>104</v>
      </c>
      <c r="B116" s="36" t="s">
        <v>343</v>
      </c>
      <c r="C116" s="35" t="s">
        <v>340</v>
      </c>
      <c r="D116" s="138">
        <f>37510315.81/1000</f>
        <v>37510.31581</v>
      </c>
    </row>
    <row r="117" spans="1:4" ht="31.5" x14ac:dyDescent="0.25">
      <c r="A117" s="37">
        <v>105</v>
      </c>
      <c r="B117" s="36" t="s">
        <v>344</v>
      </c>
      <c r="C117" s="35" t="s">
        <v>345</v>
      </c>
      <c r="D117" s="140">
        <f>D116/D61</f>
        <v>10.003017629803461</v>
      </c>
    </row>
    <row r="118" spans="1:4" ht="15.75" x14ac:dyDescent="0.25">
      <c r="A118" s="37">
        <v>106</v>
      </c>
      <c r="B118" s="36" t="s">
        <v>346</v>
      </c>
      <c r="C118" s="35" t="s">
        <v>340</v>
      </c>
      <c r="D118" s="138">
        <f>10606617/1000</f>
        <v>10606.617</v>
      </c>
    </row>
    <row r="119" spans="1:4" ht="31.5" x14ac:dyDescent="0.25">
      <c r="A119" s="37">
        <v>107</v>
      </c>
      <c r="B119" s="36" t="s">
        <v>347</v>
      </c>
      <c r="C119" s="35" t="s">
        <v>236</v>
      </c>
      <c r="D119" s="137">
        <f>D118/D116</f>
        <v>0.28276533457423858</v>
      </c>
    </row>
    <row r="120" spans="1:4" ht="31.5" x14ac:dyDescent="0.25">
      <c r="A120" s="37">
        <v>108</v>
      </c>
      <c r="B120" s="36" t="s">
        <v>348</v>
      </c>
      <c r="C120" s="35" t="s">
        <v>236</v>
      </c>
      <c r="D120" s="137">
        <f>D114/D116</f>
        <v>0.39406855636388205</v>
      </c>
    </row>
    <row r="121" spans="1:4" ht="31.5" x14ac:dyDescent="0.25">
      <c r="A121" s="37">
        <v>109</v>
      </c>
      <c r="B121" s="36" t="s">
        <v>349</v>
      </c>
      <c r="C121" s="35" t="s">
        <v>340</v>
      </c>
      <c r="D121" s="38" t="s">
        <v>147</v>
      </c>
    </row>
    <row r="122" spans="1:4" ht="31.5" x14ac:dyDescent="0.25">
      <c r="A122" s="37">
        <v>110</v>
      </c>
      <c r="B122" s="36" t="s">
        <v>350</v>
      </c>
      <c r="C122" s="35" t="s">
        <v>236</v>
      </c>
      <c r="D122" s="38" t="s">
        <v>147</v>
      </c>
    </row>
    <row r="123" spans="1:4" ht="15.75" x14ac:dyDescent="0.25">
      <c r="A123" s="37">
        <v>111</v>
      </c>
      <c r="B123" s="36" t="s">
        <v>351</v>
      </c>
      <c r="C123" s="35" t="s">
        <v>340</v>
      </c>
      <c r="D123" s="138">
        <f>1115414/1000</f>
        <v>1115.414</v>
      </c>
    </row>
    <row r="124" spans="1:4" ht="31.5" x14ac:dyDescent="0.25">
      <c r="A124" s="37">
        <v>112</v>
      </c>
      <c r="B124" s="36" t="s">
        <v>352</v>
      </c>
      <c r="C124" s="35" t="s">
        <v>340</v>
      </c>
      <c r="D124" s="38" t="s">
        <v>147</v>
      </c>
    </row>
    <row r="125" spans="1:4" ht="32.25" thickBot="1" x14ac:dyDescent="0.3">
      <c r="A125" s="150">
        <v>113</v>
      </c>
      <c r="B125" s="41" t="s">
        <v>353</v>
      </c>
      <c r="C125" s="151" t="s">
        <v>236</v>
      </c>
      <c r="D125" s="152">
        <f>D123/D116</f>
        <v>2.9736193255473421E-2</v>
      </c>
    </row>
    <row r="126" spans="1:4" ht="38.1" customHeight="1" thickBot="1" x14ac:dyDescent="0.3">
      <c r="A126" s="133" t="s">
        <v>371</v>
      </c>
      <c r="B126" s="44" t="s">
        <v>372</v>
      </c>
      <c r="C126" s="44" t="s">
        <v>223</v>
      </c>
      <c r="D126" s="45" t="s">
        <v>224</v>
      </c>
    </row>
    <row r="127" spans="1:4" ht="31.5" x14ac:dyDescent="0.25">
      <c r="A127" s="131">
        <v>1</v>
      </c>
      <c r="B127" s="132" t="s">
        <v>373</v>
      </c>
      <c r="C127" s="42" t="s">
        <v>226</v>
      </c>
      <c r="D127" s="43">
        <v>9</v>
      </c>
    </row>
    <row r="128" spans="1:4" ht="30" customHeight="1" x14ac:dyDescent="0.25">
      <c r="A128" s="37">
        <v>2</v>
      </c>
      <c r="B128" s="36" t="s">
        <v>227</v>
      </c>
      <c r="C128" s="35" t="s">
        <v>228</v>
      </c>
      <c r="D128" s="135">
        <f>D14</f>
        <v>55113</v>
      </c>
    </row>
    <row r="129" spans="1:6" ht="30.95" customHeight="1" x14ac:dyDescent="0.25">
      <c r="A129" s="37">
        <v>3</v>
      </c>
      <c r="B129" s="36" t="s">
        <v>229</v>
      </c>
      <c r="C129" s="35" t="s">
        <v>228</v>
      </c>
      <c r="D129" s="135">
        <f>D130+D131</f>
        <v>55113</v>
      </c>
    </row>
    <row r="130" spans="1:6" ht="30" customHeight="1" x14ac:dyDescent="0.25">
      <c r="A130" s="37">
        <v>4</v>
      </c>
      <c r="B130" s="36" t="s">
        <v>230</v>
      </c>
      <c r="C130" s="35" t="s">
        <v>228</v>
      </c>
      <c r="D130" s="135">
        <f>D128*0.84</f>
        <v>46294.92</v>
      </c>
    </row>
    <row r="131" spans="1:6" ht="28.5" customHeight="1" x14ac:dyDescent="0.25">
      <c r="A131" s="37">
        <v>5</v>
      </c>
      <c r="B131" s="36" t="s">
        <v>374</v>
      </c>
      <c r="C131" s="35" t="s">
        <v>228</v>
      </c>
      <c r="D131" s="135">
        <f>D128-D130</f>
        <v>8818.0800000000017</v>
      </c>
    </row>
    <row r="132" spans="1:6" ht="30.6" customHeight="1" x14ac:dyDescent="0.25">
      <c r="A132" s="37">
        <v>6</v>
      </c>
      <c r="B132" s="36" t="s">
        <v>375</v>
      </c>
      <c r="C132" s="35" t="s">
        <v>226</v>
      </c>
      <c r="D132" s="135">
        <f>D133+D134+D135</f>
        <v>20486.59</v>
      </c>
    </row>
    <row r="133" spans="1:6" ht="15.75" x14ac:dyDescent="0.25">
      <c r="A133" s="37">
        <v>7</v>
      </c>
      <c r="B133" s="36" t="s">
        <v>238</v>
      </c>
      <c r="C133" s="35" t="s">
        <v>226</v>
      </c>
      <c r="D133" s="135">
        <f>D23*0.83</f>
        <v>19980.59</v>
      </c>
    </row>
    <row r="134" spans="1:6" ht="15.75" x14ac:dyDescent="0.25">
      <c r="A134" s="37">
        <v>8</v>
      </c>
      <c r="B134" s="36" t="s">
        <v>239</v>
      </c>
      <c r="C134" s="35" t="s">
        <v>226</v>
      </c>
      <c r="D134" s="135">
        <f>D24-(6+12+3+4+3+13)/2</f>
        <v>91.5</v>
      </c>
    </row>
    <row r="135" spans="1:6" ht="15.75" x14ac:dyDescent="0.25">
      <c r="A135" s="37">
        <v>9</v>
      </c>
      <c r="B135" s="36" t="s">
        <v>240</v>
      </c>
      <c r="C135" s="35" t="s">
        <v>226</v>
      </c>
      <c r="D135" s="135">
        <f>D25-(6+12+3+4+3+13)/2</f>
        <v>414.5</v>
      </c>
    </row>
    <row r="136" spans="1:6" ht="31.5" x14ac:dyDescent="0.25">
      <c r="A136" s="37">
        <v>10</v>
      </c>
      <c r="B136" s="36" t="s">
        <v>241</v>
      </c>
      <c r="C136" s="35" t="s">
        <v>236</v>
      </c>
      <c r="D136" s="137">
        <f>D129/D128</f>
        <v>1</v>
      </c>
    </row>
    <row r="137" spans="1:6" ht="19.5" customHeight="1" x14ac:dyDescent="0.25">
      <c r="A137" s="37">
        <v>11</v>
      </c>
      <c r="B137" s="36" t="s">
        <v>242</v>
      </c>
      <c r="C137" s="35" t="s">
        <v>236</v>
      </c>
      <c r="D137" s="137">
        <f>D130/D129</f>
        <v>0.84</v>
      </c>
    </row>
    <row r="138" spans="1:6" ht="27" customHeight="1" x14ac:dyDescent="0.25">
      <c r="A138" s="37">
        <v>12</v>
      </c>
      <c r="B138" s="36" t="s">
        <v>376</v>
      </c>
      <c r="C138" s="35" t="s">
        <v>236</v>
      </c>
      <c r="D138" s="137">
        <f>D131/D129</f>
        <v>0.16000000000000003</v>
      </c>
      <c r="F138" s="153"/>
    </row>
    <row r="139" spans="1:6" ht="21" customHeight="1" x14ac:dyDescent="0.25">
      <c r="A139" s="37">
        <v>13</v>
      </c>
      <c r="B139" s="36" t="s">
        <v>377</v>
      </c>
      <c r="C139" s="35" t="s">
        <v>226</v>
      </c>
      <c r="D139" s="154">
        <f>(20060+2630+156+444+58+4)*0.83</f>
        <v>19382.16</v>
      </c>
    </row>
    <row r="140" spans="1:6" ht="33.950000000000003" customHeight="1" x14ac:dyDescent="0.25">
      <c r="A140" s="37">
        <v>14</v>
      </c>
      <c r="B140" s="36" t="s">
        <v>378</v>
      </c>
      <c r="C140" s="35" t="s">
        <v>236</v>
      </c>
      <c r="D140" s="137">
        <f>D139/D132</f>
        <v>0.94609010089038725</v>
      </c>
    </row>
    <row r="141" spans="1:6" ht="31.5" x14ac:dyDescent="0.25">
      <c r="A141" s="37">
        <v>15</v>
      </c>
      <c r="B141" s="36" t="s">
        <v>379</v>
      </c>
      <c r="C141" s="35" t="s">
        <v>250</v>
      </c>
      <c r="D141" s="138">
        <f>D37/3</f>
        <v>41.166666666666664</v>
      </c>
    </row>
    <row r="142" spans="1:6" ht="15.75" x14ac:dyDescent="0.25">
      <c r="A142" s="37">
        <v>16</v>
      </c>
      <c r="B142" s="36" t="s">
        <v>380</v>
      </c>
      <c r="C142" s="35" t="s">
        <v>250</v>
      </c>
      <c r="D142" s="38" t="s">
        <v>147</v>
      </c>
    </row>
    <row r="143" spans="1:6" ht="14.45" customHeight="1" x14ac:dyDescent="0.25">
      <c r="A143" s="37">
        <v>17</v>
      </c>
      <c r="B143" s="36" t="s">
        <v>381</v>
      </c>
      <c r="C143" s="35" t="s">
        <v>250</v>
      </c>
      <c r="D143" s="38" t="s">
        <v>147</v>
      </c>
    </row>
    <row r="144" spans="1:6" ht="14.45" customHeight="1" x14ac:dyDescent="0.25">
      <c r="A144" s="37">
        <v>18</v>
      </c>
      <c r="B144" s="36" t="s">
        <v>252</v>
      </c>
      <c r="C144" s="35" t="s">
        <v>250</v>
      </c>
      <c r="D144" s="38" t="s">
        <v>147</v>
      </c>
    </row>
    <row r="145" spans="1:4" ht="15.75" x14ac:dyDescent="0.25">
      <c r="A145" s="37">
        <v>19</v>
      </c>
      <c r="B145" s="36" t="s">
        <v>253</v>
      </c>
      <c r="C145" s="35" t="s">
        <v>250</v>
      </c>
      <c r="D145" s="38" t="s">
        <v>147</v>
      </c>
    </row>
    <row r="146" spans="1:4" ht="27.6" customHeight="1" x14ac:dyDescent="0.25">
      <c r="A146" s="37">
        <v>20</v>
      </c>
      <c r="B146" s="36" t="s">
        <v>382</v>
      </c>
      <c r="C146" s="35" t="s">
        <v>255</v>
      </c>
      <c r="D146" s="138">
        <f>D132/D141</f>
        <v>497.64995951417006</v>
      </c>
    </row>
    <row r="147" spans="1:4" ht="31.5" x14ac:dyDescent="0.25">
      <c r="A147" s="37">
        <v>21</v>
      </c>
      <c r="B147" s="36" t="s">
        <v>256</v>
      </c>
      <c r="C147" s="35" t="s">
        <v>250</v>
      </c>
      <c r="D147" s="38">
        <f>D141*0.3</f>
        <v>12.35</v>
      </c>
    </row>
    <row r="148" spans="1:4" ht="15.75" x14ac:dyDescent="0.25">
      <c r="A148" s="37">
        <v>22</v>
      </c>
      <c r="B148" s="36" t="s">
        <v>380</v>
      </c>
      <c r="C148" s="35" t="s">
        <v>250</v>
      </c>
      <c r="D148" s="38" t="s">
        <v>147</v>
      </c>
    </row>
    <row r="149" spans="1:4" ht="15.75" x14ac:dyDescent="0.25">
      <c r="A149" s="37">
        <v>23</v>
      </c>
      <c r="B149" s="36" t="s">
        <v>381</v>
      </c>
      <c r="C149" s="35" t="s">
        <v>250</v>
      </c>
      <c r="D149" s="38" t="s">
        <v>147</v>
      </c>
    </row>
    <row r="150" spans="1:4" ht="15.75" x14ac:dyDescent="0.25">
      <c r="A150" s="37">
        <v>24</v>
      </c>
      <c r="B150" s="36" t="s">
        <v>252</v>
      </c>
      <c r="C150" s="35" t="s">
        <v>250</v>
      </c>
      <c r="D150" s="38" t="s">
        <v>147</v>
      </c>
    </row>
    <row r="151" spans="1:4" ht="15.75" x14ac:dyDescent="0.25">
      <c r="A151" s="37">
        <v>25</v>
      </c>
      <c r="B151" s="36" t="s">
        <v>253</v>
      </c>
      <c r="C151" s="35" t="s">
        <v>250</v>
      </c>
      <c r="D151" s="38" t="s">
        <v>147</v>
      </c>
    </row>
    <row r="152" spans="1:4" ht="31.5" x14ac:dyDescent="0.25">
      <c r="A152" s="37">
        <v>26</v>
      </c>
      <c r="B152" s="36" t="s">
        <v>383</v>
      </c>
      <c r="C152" s="35" t="s">
        <v>236</v>
      </c>
      <c r="D152" s="137">
        <f>D147/D141</f>
        <v>0.3</v>
      </c>
    </row>
    <row r="153" spans="1:4" ht="31.5" x14ac:dyDescent="0.25">
      <c r="A153" s="37">
        <v>27</v>
      </c>
      <c r="B153" s="36" t="s">
        <v>384</v>
      </c>
      <c r="C153" s="35" t="s">
        <v>236</v>
      </c>
      <c r="D153" s="137" t="s">
        <v>147</v>
      </c>
    </row>
    <row r="154" spans="1:4" ht="31.5" x14ac:dyDescent="0.25">
      <c r="A154" s="37">
        <v>28</v>
      </c>
      <c r="B154" s="36" t="s">
        <v>385</v>
      </c>
      <c r="C154" s="35" t="s">
        <v>236</v>
      </c>
      <c r="D154" s="137" t="s">
        <v>147</v>
      </c>
    </row>
    <row r="155" spans="1:4" ht="15.75" x14ac:dyDescent="0.25">
      <c r="A155" s="37">
        <v>29</v>
      </c>
      <c r="B155" s="36" t="s">
        <v>386</v>
      </c>
      <c r="C155" s="35" t="s">
        <v>236</v>
      </c>
      <c r="D155" s="137" t="s">
        <v>147</v>
      </c>
    </row>
    <row r="156" spans="1:4" ht="31.5" x14ac:dyDescent="0.25">
      <c r="A156" s="37">
        <v>30</v>
      </c>
      <c r="B156" s="36" t="s">
        <v>387</v>
      </c>
      <c r="C156" s="35" t="s">
        <v>236</v>
      </c>
      <c r="D156" s="137" t="s">
        <v>147</v>
      </c>
    </row>
    <row r="157" spans="1:4" ht="31.5" x14ac:dyDescent="0.25">
      <c r="A157" s="37">
        <v>31</v>
      </c>
      <c r="B157" s="36" t="s">
        <v>388</v>
      </c>
      <c r="C157" s="35" t="s">
        <v>228</v>
      </c>
      <c r="D157" s="38">
        <v>48</v>
      </c>
    </row>
    <row r="158" spans="1:4" ht="31.5" x14ac:dyDescent="0.25">
      <c r="A158" s="37">
        <v>32</v>
      </c>
      <c r="B158" s="36" t="s">
        <v>389</v>
      </c>
      <c r="C158" s="35" t="s">
        <v>228</v>
      </c>
      <c r="D158" s="38">
        <v>48</v>
      </c>
    </row>
    <row r="159" spans="1:4" ht="31.5" x14ac:dyDescent="0.25">
      <c r="A159" s="37">
        <v>33</v>
      </c>
      <c r="B159" s="36" t="s">
        <v>390</v>
      </c>
      <c r="C159" s="35" t="s">
        <v>264</v>
      </c>
      <c r="D159" s="138">
        <f>D158/D132*1000</f>
        <v>2.3429960769459437</v>
      </c>
    </row>
    <row r="160" spans="1:4" ht="31.5" x14ac:dyDescent="0.25">
      <c r="A160" s="37">
        <v>34</v>
      </c>
      <c r="B160" s="36" t="s">
        <v>391</v>
      </c>
      <c r="C160" s="35" t="s">
        <v>266</v>
      </c>
      <c r="D160" s="138">
        <f>D158/D141</f>
        <v>1.1659919028340082</v>
      </c>
    </row>
    <row r="161" spans="1:4" ht="31.5" x14ac:dyDescent="0.25">
      <c r="A161" s="37">
        <v>35</v>
      </c>
      <c r="B161" s="36" t="s">
        <v>392</v>
      </c>
      <c r="C161" s="35" t="s">
        <v>393</v>
      </c>
      <c r="D161" s="38">
        <v>3150.3240000000001</v>
      </c>
    </row>
    <row r="162" spans="1:4" ht="15.75" x14ac:dyDescent="0.25">
      <c r="A162" s="37">
        <v>36</v>
      </c>
      <c r="B162" s="36" t="s">
        <v>394</v>
      </c>
      <c r="C162" s="35" t="s">
        <v>393</v>
      </c>
      <c r="D162" s="38">
        <v>151.00800000000001</v>
      </c>
    </row>
    <row r="163" spans="1:4" ht="31.5" x14ac:dyDescent="0.25">
      <c r="A163" s="37">
        <v>37</v>
      </c>
      <c r="B163" s="36" t="s">
        <v>395</v>
      </c>
      <c r="C163" s="35" t="s">
        <v>396</v>
      </c>
      <c r="D163" s="140">
        <f>(D161-D162)/365</f>
        <v>8.2173041095890422</v>
      </c>
    </row>
    <row r="164" spans="1:4" ht="31.5" x14ac:dyDescent="0.25">
      <c r="A164" s="37">
        <v>38</v>
      </c>
      <c r="B164" s="36" t="s">
        <v>397</v>
      </c>
      <c r="C164" s="35" t="s">
        <v>393</v>
      </c>
      <c r="D164" s="38">
        <f>D165+D166</f>
        <v>0</v>
      </c>
    </row>
    <row r="165" spans="1:4" ht="15.75" x14ac:dyDescent="0.25">
      <c r="A165" s="37">
        <v>39</v>
      </c>
      <c r="B165" s="36" t="s">
        <v>398</v>
      </c>
      <c r="C165" s="35" t="s">
        <v>393</v>
      </c>
      <c r="D165" s="38">
        <v>0</v>
      </c>
    </row>
    <row r="166" spans="1:4" ht="15.75" x14ac:dyDescent="0.25">
      <c r="A166" s="37">
        <v>40</v>
      </c>
      <c r="B166" s="36" t="s">
        <v>399</v>
      </c>
      <c r="C166" s="35" t="s">
        <v>393</v>
      </c>
      <c r="D166" s="38">
        <v>0</v>
      </c>
    </row>
    <row r="167" spans="1:4" ht="31.5" x14ac:dyDescent="0.25">
      <c r="A167" s="37">
        <v>41</v>
      </c>
      <c r="B167" s="36" t="s">
        <v>400</v>
      </c>
      <c r="C167" s="35" t="s">
        <v>396</v>
      </c>
      <c r="D167" s="38">
        <v>0</v>
      </c>
    </row>
    <row r="168" spans="1:4" ht="31.5" x14ac:dyDescent="0.25">
      <c r="A168" s="37">
        <v>42</v>
      </c>
      <c r="B168" s="36" t="s">
        <v>401</v>
      </c>
      <c r="C168" s="35" t="s">
        <v>393</v>
      </c>
      <c r="D168" s="38">
        <f>D161-D164</f>
        <v>3150.3240000000001</v>
      </c>
    </row>
    <row r="169" spans="1:4" ht="31.5" x14ac:dyDescent="0.25">
      <c r="A169" s="37">
        <v>43</v>
      </c>
      <c r="B169" s="36" t="s">
        <v>402</v>
      </c>
      <c r="C169" s="35" t="s">
        <v>236</v>
      </c>
      <c r="D169" s="137">
        <f>D168/D161</f>
        <v>1</v>
      </c>
    </row>
    <row r="170" spans="1:4" ht="31.5" x14ac:dyDescent="0.25">
      <c r="A170" s="37">
        <v>44</v>
      </c>
      <c r="B170" s="36" t="s">
        <v>403</v>
      </c>
      <c r="C170" s="35" t="s">
        <v>393</v>
      </c>
      <c r="D170" s="38">
        <f>D161-D165</f>
        <v>3150.3240000000001</v>
      </c>
    </row>
    <row r="171" spans="1:4" ht="31.5" x14ac:dyDescent="0.25">
      <c r="A171" s="37">
        <v>45</v>
      </c>
      <c r="B171" s="36" t="s">
        <v>404</v>
      </c>
      <c r="C171" s="35" t="s">
        <v>236</v>
      </c>
      <c r="D171" s="137">
        <f>D170/D161</f>
        <v>1</v>
      </c>
    </row>
    <row r="172" spans="1:4" ht="31.5" x14ac:dyDescent="0.25">
      <c r="A172" s="37">
        <v>46</v>
      </c>
      <c r="B172" s="36" t="s">
        <v>405</v>
      </c>
      <c r="C172" s="35" t="s">
        <v>393</v>
      </c>
      <c r="D172" s="138">
        <f>D161</f>
        <v>3150.3240000000001</v>
      </c>
    </row>
    <row r="173" spans="1:4" ht="31.5" x14ac:dyDescent="0.25">
      <c r="A173" s="37">
        <v>47</v>
      </c>
      <c r="B173" s="36" t="s">
        <v>406</v>
      </c>
      <c r="C173" s="35" t="s">
        <v>236</v>
      </c>
      <c r="D173" s="137">
        <f>D172/D161</f>
        <v>1</v>
      </c>
    </row>
    <row r="174" spans="1:4" ht="47.25" x14ac:dyDescent="0.25">
      <c r="A174" s="37">
        <v>48</v>
      </c>
      <c r="B174" s="36" t="s">
        <v>407</v>
      </c>
      <c r="C174" s="35" t="s">
        <v>393</v>
      </c>
      <c r="D174" s="138">
        <f>D172</f>
        <v>3150.3240000000001</v>
      </c>
    </row>
    <row r="175" spans="1:4" ht="15.75" x14ac:dyDescent="0.25">
      <c r="A175" s="37">
        <v>49</v>
      </c>
      <c r="B175" s="36" t="s">
        <v>238</v>
      </c>
      <c r="C175" s="35" t="s">
        <v>393</v>
      </c>
      <c r="D175" s="38">
        <f>2796.87</f>
        <v>2796.87</v>
      </c>
    </row>
    <row r="176" spans="1:4" ht="31.5" x14ac:dyDescent="0.25">
      <c r="A176" s="37">
        <v>50</v>
      </c>
      <c r="B176" s="36" t="s">
        <v>408</v>
      </c>
      <c r="C176" s="35" t="s">
        <v>226</v>
      </c>
      <c r="D176" s="38" t="s">
        <v>147</v>
      </c>
    </row>
    <row r="177" spans="1:4" ht="31.5" x14ac:dyDescent="0.25">
      <c r="A177" s="37">
        <v>51</v>
      </c>
      <c r="B177" s="36" t="s">
        <v>409</v>
      </c>
      <c r="C177" s="35" t="s">
        <v>255</v>
      </c>
      <c r="D177" s="38" t="s">
        <v>147</v>
      </c>
    </row>
    <row r="178" spans="1:4" ht="31.5" x14ac:dyDescent="0.25">
      <c r="A178" s="37">
        <v>52</v>
      </c>
      <c r="B178" s="36" t="s">
        <v>410</v>
      </c>
      <c r="C178" s="35" t="s">
        <v>411</v>
      </c>
      <c r="D178" s="38" t="s">
        <v>147</v>
      </c>
    </row>
    <row r="179" spans="1:4" ht="31.5" x14ac:dyDescent="0.25">
      <c r="A179" s="37">
        <v>53</v>
      </c>
      <c r="B179" s="36" t="s">
        <v>412</v>
      </c>
      <c r="C179" s="35" t="s">
        <v>338</v>
      </c>
      <c r="D179" s="38" t="s">
        <v>147</v>
      </c>
    </row>
    <row r="180" spans="1:4" ht="31.5" x14ac:dyDescent="0.25">
      <c r="A180" s="37">
        <v>54</v>
      </c>
      <c r="B180" s="36" t="s">
        <v>413</v>
      </c>
      <c r="C180" s="35" t="s">
        <v>290</v>
      </c>
      <c r="D180" s="138">
        <f>D161/D129*1000000/365</f>
        <v>156.60596696848739</v>
      </c>
    </row>
    <row r="181" spans="1:4" ht="31.5" x14ac:dyDescent="0.25">
      <c r="A181" s="37">
        <v>55</v>
      </c>
      <c r="B181" s="36" t="s">
        <v>414</v>
      </c>
      <c r="C181" s="35" t="s">
        <v>290</v>
      </c>
      <c r="D181" s="38">
        <f>D165/D129*1000000/365</f>
        <v>0</v>
      </c>
    </row>
    <row r="182" spans="1:4" ht="31.5" x14ac:dyDescent="0.25">
      <c r="A182" s="37">
        <v>56</v>
      </c>
      <c r="B182" s="36" t="s">
        <v>415</v>
      </c>
      <c r="C182" s="35" t="s">
        <v>226</v>
      </c>
      <c r="D182" s="38">
        <v>15</v>
      </c>
    </row>
    <row r="183" spans="1:4" ht="15.75" x14ac:dyDescent="0.25">
      <c r="A183" s="37">
        <v>57</v>
      </c>
      <c r="B183" s="36" t="s">
        <v>416</v>
      </c>
      <c r="C183" s="35" t="s">
        <v>226</v>
      </c>
      <c r="D183" s="38" t="s">
        <v>147</v>
      </c>
    </row>
    <row r="184" spans="1:4" ht="31.5" x14ac:dyDescent="0.25">
      <c r="A184" s="37">
        <v>58</v>
      </c>
      <c r="B184" s="36" t="s">
        <v>417</v>
      </c>
      <c r="C184" s="35" t="s">
        <v>226</v>
      </c>
      <c r="D184" s="38">
        <v>31</v>
      </c>
    </row>
    <row r="185" spans="1:4" ht="31.5" x14ac:dyDescent="0.25">
      <c r="A185" s="37">
        <v>59</v>
      </c>
      <c r="B185" s="36" t="s">
        <v>313</v>
      </c>
      <c r="C185" s="35" t="s">
        <v>226</v>
      </c>
      <c r="D185" s="38" t="s">
        <v>147</v>
      </c>
    </row>
    <row r="186" spans="1:4" ht="31.5" x14ac:dyDescent="0.25">
      <c r="A186" s="37">
        <v>60</v>
      </c>
      <c r="B186" s="36" t="s">
        <v>320</v>
      </c>
      <c r="C186" s="35" t="s">
        <v>226</v>
      </c>
      <c r="D186" s="38" t="s">
        <v>147</v>
      </c>
    </row>
    <row r="187" spans="1:4" ht="15.75" x14ac:dyDescent="0.25">
      <c r="A187" s="37">
        <v>61</v>
      </c>
      <c r="B187" s="36" t="s">
        <v>321</v>
      </c>
      <c r="C187" s="35" t="s">
        <v>226</v>
      </c>
      <c r="D187" s="38" t="s">
        <v>147</v>
      </c>
    </row>
    <row r="188" spans="1:4" ht="15.75" x14ac:dyDescent="0.25">
      <c r="A188" s="37">
        <v>62</v>
      </c>
      <c r="B188" s="36" t="s">
        <v>322</v>
      </c>
      <c r="C188" s="35" t="s">
        <v>226</v>
      </c>
      <c r="D188" s="38" t="s">
        <v>147</v>
      </c>
    </row>
    <row r="189" spans="1:4" ht="15.75" x14ac:dyDescent="0.25">
      <c r="A189" s="37">
        <v>63</v>
      </c>
      <c r="B189" s="36" t="s">
        <v>323</v>
      </c>
      <c r="C189" s="35" t="s">
        <v>226</v>
      </c>
      <c r="D189" s="38" t="s">
        <v>147</v>
      </c>
    </row>
    <row r="190" spans="1:4" ht="31.5" x14ac:dyDescent="0.25">
      <c r="A190" s="37">
        <v>64</v>
      </c>
      <c r="B190" s="36" t="s">
        <v>324</v>
      </c>
      <c r="C190" s="35" t="s">
        <v>226</v>
      </c>
      <c r="D190" s="38" t="s">
        <v>147</v>
      </c>
    </row>
    <row r="191" spans="1:4" ht="15.75" x14ac:dyDescent="0.25">
      <c r="A191" s="37">
        <v>65</v>
      </c>
      <c r="B191" s="36" t="s">
        <v>325</v>
      </c>
      <c r="C191" s="35" t="s">
        <v>226</v>
      </c>
      <c r="D191" s="38" t="s">
        <v>147</v>
      </c>
    </row>
    <row r="192" spans="1:4" ht="15.75" x14ac:dyDescent="0.25">
      <c r="A192" s="37">
        <v>66</v>
      </c>
      <c r="B192" s="36" t="s">
        <v>326</v>
      </c>
      <c r="C192" s="35" t="s">
        <v>226</v>
      </c>
      <c r="D192" s="38" t="s">
        <v>147</v>
      </c>
    </row>
    <row r="193" spans="1:4" ht="31.5" x14ac:dyDescent="0.25">
      <c r="A193" s="37">
        <v>67</v>
      </c>
      <c r="B193" s="36" t="s">
        <v>327</v>
      </c>
      <c r="C193" s="35" t="s">
        <v>226</v>
      </c>
      <c r="D193" s="38">
        <v>3</v>
      </c>
    </row>
    <row r="194" spans="1:4" ht="31.5" x14ac:dyDescent="0.25">
      <c r="A194" s="37">
        <v>68</v>
      </c>
      <c r="B194" s="36" t="s">
        <v>418</v>
      </c>
      <c r="C194" s="35" t="s">
        <v>396</v>
      </c>
      <c r="D194" s="140">
        <f>D161/365</f>
        <v>8.6310246575342475</v>
      </c>
    </row>
    <row r="195" spans="1:4" ht="31.5" x14ac:dyDescent="0.25">
      <c r="A195" s="37">
        <v>69</v>
      </c>
      <c r="B195" s="36" t="s">
        <v>419</v>
      </c>
      <c r="C195" s="35" t="s">
        <v>396</v>
      </c>
      <c r="D195" s="140">
        <f>D194</f>
        <v>8.6310246575342475</v>
      </c>
    </row>
    <row r="196" spans="1:4" ht="31.5" x14ac:dyDescent="0.25">
      <c r="A196" s="37">
        <v>70</v>
      </c>
      <c r="B196" s="36" t="s">
        <v>420</v>
      </c>
      <c r="C196" s="35" t="s">
        <v>421</v>
      </c>
      <c r="D196" s="38">
        <v>0</v>
      </c>
    </row>
    <row r="197" spans="1:4" ht="31.5" x14ac:dyDescent="0.25">
      <c r="A197" s="37">
        <v>71</v>
      </c>
      <c r="B197" s="36" t="s">
        <v>422</v>
      </c>
      <c r="C197" s="35" t="s">
        <v>236</v>
      </c>
      <c r="D197" s="137">
        <f>D161/365/D194</f>
        <v>1</v>
      </c>
    </row>
    <row r="198" spans="1:4" ht="31.5" x14ac:dyDescent="0.25">
      <c r="A198" s="37">
        <v>72</v>
      </c>
      <c r="B198" s="36" t="s">
        <v>423</v>
      </c>
      <c r="C198" s="35" t="s">
        <v>236</v>
      </c>
      <c r="D198" s="137">
        <v>0</v>
      </c>
    </row>
    <row r="199" spans="1:4" ht="31.5" x14ac:dyDescent="0.25">
      <c r="A199" s="37">
        <v>73</v>
      </c>
      <c r="B199" s="36" t="s">
        <v>424</v>
      </c>
      <c r="C199" s="35" t="s">
        <v>425</v>
      </c>
      <c r="D199" s="135">
        <v>1012860</v>
      </c>
    </row>
    <row r="200" spans="1:4" ht="31.5" x14ac:dyDescent="0.25">
      <c r="A200" s="37">
        <v>74</v>
      </c>
      <c r="B200" s="36" t="s">
        <v>426</v>
      </c>
      <c r="C200" s="35" t="s">
        <v>425</v>
      </c>
      <c r="D200" s="38">
        <v>0</v>
      </c>
    </row>
    <row r="201" spans="1:4" ht="47.25" x14ac:dyDescent="0.25">
      <c r="A201" s="37">
        <v>75</v>
      </c>
      <c r="B201" s="36" t="s">
        <v>427</v>
      </c>
      <c r="C201" s="35" t="s">
        <v>428</v>
      </c>
      <c r="D201" s="38" t="s">
        <v>147</v>
      </c>
    </row>
    <row r="202" spans="1:4" ht="31.5" x14ac:dyDescent="0.25">
      <c r="A202" s="37">
        <v>76</v>
      </c>
      <c r="B202" s="36" t="s">
        <v>429</v>
      </c>
      <c r="C202" s="35" t="s">
        <v>425</v>
      </c>
      <c r="D202" s="135">
        <v>1012860</v>
      </c>
    </row>
    <row r="203" spans="1:4" ht="47.25" x14ac:dyDescent="0.25">
      <c r="A203" s="37">
        <v>77</v>
      </c>
      <c r="B203" s="36" t="s">
        <v>430</v>
      </c>
      <c r="C203" s="35" t="s">
        <v>431</v>
      </c>
      <c r="D203" s="138">
        <f>D202/D199</f>
        <v>1</v>
      </c>
    </row>
    <row r="204" spans="1:4" ht="15.75" x14ac:dyDescent="0.25">
      <c r="A204" s="37">
        <v>78</v>
      </c>
      <c r="B204" s="36" t="s">
        <v>432</v>
      </c>
      <c r="C204" s="35" t="s">
        <v>340</v>
      </c>
      <c r="D204" s="138">
        <f>5751584.4*1.2/1000</f>
        <v>6901.90128</v>
      </c>
    </row>
    <row r="205" spans="1:4" ht="31.5" x14ac:dyDescent="0.25">
      <c r="A205" s="37">
        <v>79</v>
      </c>
      <c r="B205" s="36" t="s">
        <v>433</v>
      </c>
      <c r="C205" s="35" t="s">
        <v>431</v>
      </c>
      <c r="D205" s="140">
        <f>D199/D161</f>
        <v>321.50978756470761</v>
      </c>
    </row>
    <row r="206" spans="1:4" ht="31.5" x14ac:dyDescent="0.25">
      <c r="A206" s="37">
        <v>80</v>
      </c>
      <c r="B206" s="36" t="s">
        <v>434</v>
      </c>
      <c r="C206" s="35" t="s">
        <v>340</v>
      </c>
      <c r="D206" s="138">
        <f>53055214/1000</f>
        <v>53055.214</v>
      </c>
    </row>
    <row r="207" spans="1:4" ht="31.5" x14ac:dyDescent="0.25">
      <c r="A207" s="37">
        <v>81</v>
      </c>
      <c r="B207" s="36" t="s">
        <v>435</v>
      </c>
      <c r="C207" s="35" t="s">
        <v>436</v>
      </c>
      <c r="D207" s="138">
        <f>D206/D174</f>
        <v>16.841192842387006</v>
      </c>
    </row>
    <row r="208" spans="1:4" ht="15.75" x14ac:dyDescent="0.25">
      <c r="A208" s="37">
        <v>82</v>
      </c>
      <c r="B208" s="36" t="s">
        <v>346</v>
      </c>
      <c r="C208" s="35" t="s">
        <v>340</v>
      </c>
      <c r="D208" s="138">
        <v>9162.7999999999993</v>
      </c>
    </row>
    <row r="209" spans="1:6" ht="31.5" x14ac:dyDescent="0.25">
      <c r="A209" s="37">
        <v>83</v>
      </c>
      <c r="B209" s="36" t="s">
        <v>437</v>
      </c>
      <c r="C209" s="35" t="s">
        <v>236</v>
      </c>
      <c r="D209" s="137">
        <f>D208/D206</f>
        <v>0.17270310133891834</v>
      </c>
    </row>
    <row r="210" spans="1:6" ht="31.5" x14ac:dyDescent="0.25">
      <c r="A210" s="37">
        <v>84</v>
      </c>
      <c r="B210" s="36" t="s">
        <v>438</v>
      </c>
      <c r="C210" s="35" t="s">
        <v>236</v>
      </c>
      <c r="D210" s="137">
        <f>D204/D206</f>
        <v>0.13008902913858758</v>
      </c>
    </row>
    <row r="211" spans="1:6" ht="15.75" x14ac:dyDescent="0.25">
      <c r="A211" s="37">
        <v>85</v>
      </c>
      <c r="B211" s="36" t="s">
        <v>351</v>
      </c>
      <c r="C211" s="35" t="s">
        <v>340</v>
      </c>
      <c r="D211" s="38">
        <f>433098/1000</f>
        <v>433.09800000000001</v>
      </c>
    </row>
    <row r="212" spans="1:6" ht="31.5" x14ac:dyDescent="0.25">
      <c r="A212" s="37">
        <v>86</v>
      </c>
      <c r="B212" s="36" t="s">
        <v>352</v>
      </c>
      <c r="C212" s="35" t="s">
        <v>340</v>
      </c>
      <c r="D212" s="38" t="s">
        <v>147</v>
      </c>
    </row>
    <row r="213" spans="1:6" ht="32.25" thickBot="1" x14ac:dyDescent="0.3">
      <c r="A213" s="39">
        <v>87</v>
      </c>
      <c r="B213" s="50" t="s">
        <v>439</v>
      </c>
      <c r="C213" s="40" t="s">
        <v>236</v>
      </c>
      <c r="D213" s="141">
        <f>D211/D206</f>
        <v>8.1631562168423266E-3</v>
      </c>
    </row>
    <row r="215" spans="1:6" ht="15.75" thickBot="1" x14ac:dyDescent="0.3">
      <c r="A215" s="279" t="s">
        <v>354</v>
      </c>
      <c r="B215" s="280"/>
      <c r="C215" s="280"/>
      <c r="D215" s="280"/>
      <c r="E215" s="280"/>
      <c r="F215" s="280"/>
    </row>
    <row r="216" spans="1:6" ht="16.5" thickBot="1" x14ac:dyDescent="0.3">
      <c r="A216" s="290" t="s">
        <v>441</v>
      </c>
      <c r="B216" s="291"/>
      <c r="C216" s="284" t="s">
        <v>450</v>
      </c>
      <c r="D216" s="285"/>
      <c r="E216" s="286" t="s">
        <v>453</v>
      </c>
      <c r="F216" s="287"/>
    </row>
    <row r="217" spans="1:6" ht="95.25" thickBot="1" x14ac:dyDescent="0.3">
      <c r="A217" s="292"/>
      <c r="B217" s="293"/>
      <c r="C217" s="203" t="s">
        <v>451</v>
      </c>
      <c r="D217" s="204" t="s">
        <v>452</v>
      </c>
      <c r="E217" s="133" t="s">
        <v>451</v>
      </c>
      <c r="F217" s="45" t="s">
        <v>452</v>
      </c>
    </row>
    <row r="218" spans="1:6" ht="15.75" x14ac:dyDescent="0.25">
      <c r="A218" s="288" t="s">
        <v>355</v>
      </c>
      <c r="B218" s="289"/>
      <c r="C218" s="202">
        <v>19616</v>
      </c>
      <c r="D218" s="197">
        <f>55113/24073*C218</f>
        <v>44909.093507248792</v>
      </c>
      <c r="E218" s="195">
        <f>20487-3699</f>
        <v>16788</v>
      </c>
      <c r="F218" s="193">
        <f>46295/20487*E218</f>
        <v>37936.274710792211</v>
      </c>
    </row>
    <row r="219" spans="1:6" ht="15.75" x14ac:dyDescent="0.25">
      <c r="A219" s="281" t="s">
        <v>356</v>
      </c>
      <c r="B219" s="282"/>
      <c r="C219" s="196">
        <v>2572</v>
      </c>
      <c r="D219" s="194">
        <f t="shared" ref="D219:D226" si="0">55113/24073*C219</f>
        <v>5888.3660532546837</v>
      </c>
      <c r="E219" s="196">
        <f t="shared" ref="E219:E226" si="1">C219*0.83</f>
        <v>2134.7599999999998</v>
      </c>
      <c r="F219" s="194">
        <f t="shared" ref="F219:F226" si="2">46295/20487*E219</f>
        <v>4823.9719919949239</v>
      </c>
    </row>
    <row r="220" spans="1:6" ht="15.75" x14ac:dyDescent="0.25">
      <c r="A220" s="283" t="s">
        <v>357</v>
      </c>
      <c r="B220" s="282"/>
      <c r="C220" s="196">
        <v>210</v>
      </c>
      <c r="D220" s="194">
        <f t="shared" si="0"/>
        <v>480.77638848502477</v>
      </c>
      <c r="E220" s="196">
        <f t="shared" si="1"/>
        <v>174.29999999999998</v>
      </c>
      <c r="F220" s="194">
        <f t="shared" si="2"/>
        <v>393.87018597159175</v>
      </c>
    </row>
    <row r="221" spans="1:6" ht="15.75" x14ac:dyDescent="0.25">
      <c r="A221" s="283" t="s">
        <v>358</v>
      </c>
      <c r="B221" s="282"/>
      <c r="C221" s="196">
        <v>152</v>
      </c>
      <c r="D221" s="194">
        <f t="shared" si="0"/>
        <v>347.99052880820841</v>
      </c>
      <c r="E221" s="196">
        <f t="shared" si="1"/>
        <v>126.16</v>
      </c>
      <c r="F221" s="194">
        <f t="shared" si="2"/>
        <v>285.08699175086645</v>
      </c>
    </row>
    <row r="222" spans="1:6" ht="15.75" x14ac:dyDescent="0.25">
      <c r="A222" s="283" t="s">
        <v>359</v>
      </c>
      <c r="B222" s="282"/>
      <c r="C222" s="196">
        <v>1213</v>
      </c>
      <c r="D222" s="194">
        <f t="shared" si="0"/>
        <v>2777.0559963444525</v>
      </c>
      <c r="E222" s="196">
        <f t="shared" si="1"/>
        <v>1006.79</v>
      </c>
      <c r="F222" s="194">
        <f t="shared" si="2"/>
        <v>2275.0692170644802</v>
      </c>
    </row>
    <row r="223" spans="1:6" ht="15.75" x14ac:dyDescent="0.25">
      <c r="A223" s="283" t="s">
        <v>360</v>
      </c>
      <c r="B223" s="282"/>
      <c r="C223" s="196">
        <v>55</v>
      </c>
      <c r="D223" s="194">
        <f t="shared" si="0"/>
        <v>125.91762555560172</v>
      </c>
      <c r="E223" s="196">
        <f t="shared" si="1"/>
        <v>45.65</v>
      </c>
      <c r="F223" s="194">
        <f t="shared" si="2"/>
        <v>103.15647727827404</v>
      </c>
    </row>
    <row r="224" spans="1:6" ht="15.75" x14ac:dyDescent="0.25">
      <c r="A224" s="283" t="s">
        <v>361</v>
      </c>
      <c r="B224" s="282"/>
      <c r="C224" s="196">
        <v>51</v>
      </c>
      <c r="D224" s="194">
        <f t="shared" si="0"/>
        <v>116.75998006064887</v>
      </c>
      <c r="E224" s="196">
        <f t="shared" si="1"/>
        <v>42.33</v>
      </c>
      <c r="F224" s="194">
        <f t="shared" si="2"/>
        <v>95.654188021672283</v>
      </c>
    </row>
    <row r="225" spans="1:6" ht="15.75" x14ac:dyDescent="0.25">
      <c r="A225" s="283" t="s">
        <v>362</v>
      </c>
      <c r="B225" s="282"/>
      <c r="C225" s="196">
        <v>40</v>
      </c>
      <c r="D225" s="194">
        <f t="shared" si="0"/>
        <v>91.576454949528525</v>
      </c>
      <c r="E225" s="196">
        <f t="shared" si="1"/>
        <v>33.199999999999996</v>
      </c>
      <c r="F225" s="194">
        <f t="shared" si="2"/>
        <v>75.022892566017475</v>
      </c>
    </row>
    <row r="226" spans="1:6" ht="16.5" thickBot="1" x14ac:dyDescent="0.3">
      <c r="A226" s="294" t="s">
        <v>363</v>
      </c>
      <c r="B226" s="295"/>
      <c r="C226" s="199">
        <v>164</v>
      </c>
      <c r="D226" s="198">
        <f t="shared" si="0"/>
        <v>375.46346529306697</v>
      </c>
      <c r="E226" s="199">
        <f t="shared" si="1"/>
        <v>136.12</v>
      </c>
      <c r="F226" s="198">
        <f t="shared" si="2"/>
        <v>307.59385952067169</v>
      </c>
    </row>
    <row r="227" spans="1:6" ht="16.5" thickBot="1" x14ac:dyDescent="0.3">
      <c r="A227" s="277" t="s">
        <v>444</v>
      </c>
      <c r="B227" s="278"/>
      <c r="C227" s="201">
        <f>SUM(C218:C226)</f>
        <v>24073</v>
      </c>
      <c r="D227" s="200">
        <f>SUM(D218:D226)</f>
        <v>55113.000000000015</v>
      </c>
      <c r="E227" s="201">
        <f>SUM(E218:E226)</f>
        <v>20487.310000000001</v>
      </c>
      <c r="F227" s="200">
        <f>SUM(F218:F226)</f>
        <v>46295.700514960714</v>
      </c>
    </row>
    <row r="228" spans="1:6" ht="15.75" x14ac:dyDescent="0.25">
      <c r="A228" s="8"/>
      <c r="B228" s="8"/>
      <c r="C228" s="8"/>
      <c r="D228" s="8"/>
      <c r="E228" s="8"/>
      <c r="F228" s="8"/>
    </row>
    <row r="229" spans="1:6" ht="15.75" x14ac:dyDescent="0.25">
      <c r="A229" s="8"/>
      <c r="B229" s="8"/>
      <c r="C229" s="8"/>
      <c r="D229" s="8"/>
      <c r="E229" s="8"/>
      <c r="F229" s="8"/>
    </row>
    <row r="230" spans="1:6" ht="15.75" x14ac:dyDescent="0.25">
      <c r="A230" s="8"/>
      <c r="B230" s="8" t="s">
        <v>454</v>
      </c>
      <c r="C230" s="8"/>
      <c r="D230" s="8" t="s">
        <v>364</v>
      </c>
      <c r="E230" s="8"/>
      <c r="F230" s="8"/>
    </row>
    <row r="231" spans="1:6" ht="15.75" x14ac:dyDescent="0.25">
      <c r="A231" s="8"/>
      <c r="B231" s="8"/>
      <c r="C231" s="8"/>
      <c r="D231" s="8"/>
      <c r="E231" s="8"/>
      <c r="F231" s="8"/>
    </row>
    <row r="232" spans="1:6" ht="15.75" x14ac:dyDescent="0.25">
      <c r="A232" s="8"/>
      <c r="B232" s="8"/>
      <c r="C232" s="8"/>
      <c r="D232" s="8"/>
      <c r="E232" s="8"/>
      <c r="F232" s="8"/>
    </row>
    <row r="233" spans="1:6" ht="15.75" x14ac:dyDescent="0.25">
      <c r="A233" s="8"/>
      <c r="B233" s="8" t="s">
        <v>96</v>
      </c>
      <c r="C233" s="8"/>
      <c r="D233" s="8" t="s">
        <v>100</v>
      </c>
      <c r="E233" s="8"/>
      <c r="F233" s="8"/>
    </row>
    <row r="234" spans="1:6" ht="15.75" x14ac:dyDescent="0.25">
      <c r="A234" s="8"/>
      <c r="B234" s="8"/>
      <c r="C234" s="8"/>
      <c r="D234" s="8"/>
      <c r="E234" s="8"/>
      <c r="F234" s="8"/>
    </row>
    <row r="235" spans="1:6" ht="15.75" x14ac:dyDescent="0.25">
      <c r="A235" s="8"/>
      <c r="B235" s="8"/>
      <c r="C235" s="8"/>
      <c r="D235" s="8"/>
      <c r="E235" s="8"/>
      <c r="F235" s="8"/>
    </row>
  </sheetData>
  <mergeCells count="22">
    <mergeCell ref="A227:B227"/>
    <mergeCell ref="A215:F215"/>
    <mergeCell ref="A219:B219"/>
    <mergeCell ref="A220:B220"/>
    <mergeCell ref="A221:B221"/>
    <mergeCell ref="A222:B222"/>
    <mergeCell ref="A223:B223"/>
    <mergeCell ref="A224:B224"/>
    <mergeCell ref="C216:D216"/>
    <mergeCell ref="E216:F216"/>
    <mergeCell ref="A218:B218"/>
    <mergeCell ref="A216:B217"/>
    <mergeCell ref="A225:B225"/>
    <mergeCell ref="A226:B226"/>
    <mergeCell ref="A8:D8"/>
    <mergeCell ref="A10:D10"/>
    <mergeCell ref="C1:D1"/>
    <mergeCell ref="C2:D2"/>
    <mergeCell ref="C3:D3"/>
    <mergeCell ref="A5:D5"/>
    <mergeCell ref="A6:D6"/>
    <mergeCell ref="A7:D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workbookViewId="0">
      <selection activeCell="A2" sqref="A2:E89"/>
    </sheetView>
  </sheetViews>
  <sheetFormatPr defaultRowHeight="15" x14ac:dyDescent="0.25"/>
  <sheetData>
    <row r="1" spans="1:5" ht="15.75" thickBot="1" x14ac:dyDescent="0.3"/>
    <row r="2" spans="1:5" ht="90" customHeight="1" thickBot="1" x14ac:dyDescent="0.3">
      <c r="A2" s="126" t="s">
        <v>371</v>
      </c>
      <c r="B2" s="149" t="s">
        <v>372</v>
      </c>
      <c r="C2" s="127" t="s">
        <v>223</v>
      </c>
      <c r="D2" s="298" t="s">
        <v>224</v>
      </c>
      <c r="E2" s="299"/>
    </row>
    <row r="3" spans="1:5" ht="77.45" customHeight="1" thickBot="1" x14ac:dyDescent="0.3">
      <c r="A3" s="128">
        <v>1</v>
      </c>
      <c r="B3" s="148" t="s">
        <v>373</v>
      </c>
      <c r="C3" s="129" t="s">
        <v>226</v>
      </c>
      <c r="D3" s="296"/>
      <c r="E3" s="297"/>
    </row>
    <row r="4" spans="1:5" ht="62.1" customHeight="1" thickBot="1" x14ac:dyDescent="0.3">
      <c r="A4" s="128">
        <v>2</v>
      </c>
      <c r="B4" s="148" t="s">
        <v>227</v>
      </c>
      <c r="C4" s="129" t="s">
        <v>228</v>
      </c>
      <c r="D4" s="296"/>
      <c r="E4" s="297"/>
    </row>
    <row r="5" spans="1:5" ht="77.45" customHeight="1" thickBot="1" x14ac:dyDescent="0.3">
      <c r="A5" s="128">
        <v>3</v>
      </c>
      <c r="B5" s="148" t="s">
        <v>229</v>
      </c>
      <c r="C5" s="129" t="s">
        <v>228</v>
      </c>
      <c r="D5" s="296"/>
      <c r="E5" s="297"/>
    </row>
    <row r="6" spans="1:5" ht="46.5" customHeight="1" thickBot="1" x14ac:dyDescent="0.3">
      <c r="A6" s="128">
        <v>4</v>
      </c>
      <c r="B6" s="148" t="s">
        <v>230</v>
      </c>
      <c r="C6" s="129" t="s">
        <v>228</v>
      </c>
      <c r="D6" s="296"/>
      <c r="E6" s="297"/>
    </row>
    <row r="7" spans="1:5" ht="77.45" customHeight="1" thickBot="1" x14ac:dyDescent="0.3">
      <c r="A7" s="128">
        <v>5</v>
      </c>
      <c r="B7" s="148" t="s">
        <v>374</v>
      </c>
      <c r="C7" s="129" t="s">
        <v>228</v>
      </c>
      <c r="D7" s="296"/>
      <c r="E7" s="297"/>
    </row>
    <row r="8" spans="1:5" ht="77.45" customHeight="1" thickBot="1" x14ac:dyDescent="0.3">
      <c r="A8" s="128">
        <v>6</v>
      </c>
      <c r="B8" s="148" t="s">
        <v>375</v>
      </c>
      <c r="C8" s="129" t="s">
        <v>226</v>
      </c>
      <c r="D8" s="296"/>
      <c r="E8" s="297"/>
    </row>
    <row r="9" spans="1:5" ht="15.95" customHeight="1" thickBot="1" x14ac:dyDescent="0.3">
      <c r="A9" s="128">
        <v>7</v>
      </c>
      <c r="B9" s="148" t="s">
        <v>238</v>
      </c>
      <c r="C9" s="129" t="s">
        <v>226</v>
      </c>
      <c r="D9" s="296"/>
      <c r="E9" s="297"/>
    </row>
    <row r="10" spans="1:5" ht="30.95" customHeight="1" thickBot="1" x14ac:dyDescent="0.3">
      <c r="A10" s="128">
        <v>8</v>
      </c>
      <c r="B10" s="148" t="s">
        <v>239</v>
      </c>
      <c r="C10" s="129" t="s">
        <v>226</v>
      </c>
      <c r="D10" s="296"/>
      <c r="E10" s="297"/>
    </row>
    <row r="11" spans="1:5" ht="16.5" thickBot="1" x14ac:dyDescent="0.3">
      <c r="A11" s="128">
        <v>9</v>
      </c>
      <c r="B11" s="148" t="s">
        <v>240</v>
      </c>
      <c r="C11" s="129" t="s">
        <v>226</v>
      </c>
      <c r="D11" s="296"/>
      <c r="E11" s="297"/>
    </row>
    <row r="12" spans="1:5" ht="77.45" customHeight="1" thickBot="1" x14ac:dyDescent="0.3">
      <c r="A12" s="128">
        <v>10</v>
      </c>
      <c r="B12" s="148" t="s">
        <v>241</v>
      </c>
      <c r="C12" s="129" t="s">
        <v>236</v>
      </c>
      <c r="D12" s="296"/>
      <c r="E12" s="297"/>
    </row>
    <row r="13" spans="1:5" ht="46.5" customHeight="1" thickBot="1" x14ac:dyDescent="0.3">
      <c r="A13" s="128">
        <v>11</v>
      </c>
      <c r="B13" s="148" t="s">
        <v>242</v>
      </c>
      <c r="C13" s="129" t="s">
        <v>236</v>
      </c>
      <c r="D13" s="296"/>
      <c r="E13" s="297"/>
    </row>
    <row r="14" spans="1:5" ht="62.1" customHeight="1" thickBot="1" x14ac:dyDescent="0.3">
      <c r="A14" s="128">
        <v>12</v>
      </c>
      <c r="B14" s="148" t="s">
        <v>376</v>
      </c>
      <c r="C14" s="129" t="s">
        <v>236</v>
      </c>
      <c r="D14" s="296"/>
      <c r="E14" s="297"/>
    </row>
    <row r="15" spans="1:5" ht="77.45" customHeight="1" thickBot="1" x14ac:dyDescent="0.3">
      <c r="A15" s="128">
        <v>13</v>
      </c>
      <c r="B15" s="148" t="s">
        <v>377</v>
      </c>
      <c r="C15" s="129" t="s">
        <v>226</v>
      </c>
      <c r="D15" s="296"/>
      <c r="E15" s="297"/>
    </row>
    <row r="16" spans="1:5" ht="93" customHeight="1" thickBot="1" x14ac:dyDescent="0.3">
      <c r="A16" s="128">
        <v>14</v>
      </c>
      <c r="B16" s="148" t="s">
        <v>378</v>
      </c>
      <c r="C16" s="129" t="s">
        <v>236</v>
      </c>
      <c r="D16" s="296"/>
      <c r="E16" s="297"/>
    </row>
    <row r="17" spans="1:5" ht="77.45" customHeight="1" thickBot="1" x14ac:dyDescent="0.3">
      <c r="A17" s="128">
        <v>15</v>
      </c>
      <c r="B17" s="148" t="s">
        <v>379</v>
      </c>
      <c r="C17" s="129" t="s">
        <v>250</v>
      </c>
      <c r="D17" s="296"/>
      <c r="E17" s="297"/>
    </row>
    <row r="18" spans="1:5" ht="30.95" customHeight="1" thickBot="1" x14ac:dyDescent="0.3">
      <c r="A18" s="128">
        <v>16</v>
      </c>
      <c r="B18" s="148" t="s">
        <v>380</v>
      </c>
      <c r="C18" s="129" t="s">
        <v>250</v>
      </c>
      <c r="D18" s="296"/>
      <c r="E18" s="297"/>
    </row>
    <row r="19" spans="1:5" ht="30.95" customHeight="1" thickBot="1" x14ac:dyDescent="0.3">
      <c r="A19" s="128">
        <v>17</v>
      </c>
      <c r="B19" s="148" t="s">
        <v>381</v>
      </c>
      <c r="C19" s="129" t="s">
        <v>250</v>
      </c>
      <c r="D19" s="296"/>
      <c r="E19" s="297"/>
    </row>
    <row r="20" spans="1:5" ht="15.95" customHeight="1" thickBot="1" x14ac:dyDescent="0.3">
      <c r="A20" s="128">
        <v>18</v>
      </c>
      <c r="B20" s="148" t="s">
        <v>252</v>
      </c>
      <c r="C20" s="129" t="s">
        <v>250</v>
      </c>
      <c r="D20" s="296"/>
      <c r="E20" s="297"/>
    </row>
    <row r="21" spans="1:5" ht="46.5" customHeight="1" thickBot="1" x14ac:dyDescent="0.3">
      <c r="A21" s="128">
        <v>19</v>
      </c>
      <c r="B21" s="148" t="s">
        <v>253</v>
      </c>
      <c r="C21" s="129" t="s">
        <v>250</v>
      </c>
      <c r="D21" s="296"/>
      <c r="E21" s="297"/>
    </row>
    <row r="22" spans="1:5" ht="93" customHeight="1" thickBot="1" x14ac:dyDescent="0.3">
      <c r="A22" s="128">
        <v>20</v>
      </c>
      <c r="B22" s="148" t="s">
        <v>382</v>
      </c>
      <c r="C22" s="129" t="s">
        <v>255</v>
      </c>
      <c r="D22" s="296"/>
      <c r="E22" s="297"/>
    </row>
    <row r="23" spans="1:5" ht="77.45" customHeight="1" thickBot="1" x14ac:dyDescent="0.3">
      <c r="A23" s="128">
        <v>21</v>
      </c>
      <c r="B23" s="148" t="s">
        <v>256</v>
      </c>
      <c r="C23" s="129" t="s">
        <v>250</v>
      </c>
      <c r="D23" s="296"/>
      <c r="E23" s="297"/>
    </row>
    <row r="24" spans="1:5" ht="30.95" customHeight="1" thickBot="1" x14ac:dyDescent="0.3">
      <c r="A24" s="128">
        <v>22</v>
      </c>
      <c r="B24" s="148" t="s">
        <v>380</v>
      </c>
      <c r="C24" s="129" t="s">
        <v>250</v>
      </c>
      <c r="D24" s="296"/>
      <c r="E24" s="297"/>
    </row>
    <row r="25" spans="1:5" ht="30.95" customHeight="1" thickBot="1" x14ac:dyDescent="0.3">
      <c r="A25" s="128">
        <v>23</v>
      </c>
      <c r="B25" s="148" t="s">
        <v>381</v>
      </c>
      <c r="C25" s="129" t="s">
        <v>250</v>
      </c>
      <c r="D25" s="296"/>
      <c r="E25" s="297"/>
    </row>
    <row r="26" spans="1:5" ht="15.95" customHeight="1" thickBot="1" x14ac:dyDescent="0.3">
      <c r="A26" s="128">
        <v>24</v>
      </c>
      <c r="B26" s="148" t="s">
        <v>252</v>
      </c>
      <c r="C26" s="129" t="s">
        <v>250</v>
      </c>
      <c r="D26" s="296"/>
      <c r="E26" s="297"/>
    </row>
    <row r="27" spans="1:5" ht="46.5" customHeight="1" thickBot="1" x14ac:dyDescent="0.3">
      <c r="A27" s="128">
        <v>25</v>
      </c>
      <c r="B27" s="148" t="s">
        <v>253</v>
      </c>
      <c r="C27" s="129" t="s">
        <v>250</v>
      </c>
      <c r="D27" s="296"/>
      <c r="E27" s="297"/>
    </row>
    <row r="28" spans="1:5" ht="62.1" customHeight="1" thickBot="1" x14ac:dyDescent="0.3">
      <c r="A28" s="128">
        <v>26</v>
      </c>
      <c r="B28" s="148" t="s">
        <v>383</v>
      </c>
      <c r="C28" s="129" t="s">
        <v>236</v>
      </c>
      <c r="D28" s="296"/>
      <c r="E28" s="297"/>
    </row>
    <row r="29" spans="1:5" ht="62.1" customHeight="1" thickBot="1" x14ac:dyDescent="0.3">
      <c r="A29" s="128">
        <v>27</v>
      </c>
      <c r="B29" s="148" t="s">
        <v>384</v>
      </c>
      <c r="C29" s="129" t="s">
        <v>236</v>
      </c>
      <c r="D29" s="296"/>
      <c r="E29" s="297"/>
    </row>
    <row r="30" spans="1:5" ht="62.1" customHeight="1" thickBot="1" x14ac:dyDescent="0.3">
      <c r="A30" s="128">
        <v>28</v>
      </c>
      <c r="B30" s="148" t="s">
        <v>385</v>
      </c>
      <c r="C30" s="129" t="s">
        <v>236</v>
      </c>
      <c r="D30" s="296"/>
      <c r="E30" s="297"/>
    </row>
    <row r="31" spans="1:5" ht="46.5" customHeight="1" thickBot="1" x14ac:dyDescent="0.3">
      <c r="A31" s="128">
        <v>29</v>
      </c>
      <c r="B31" s="148" t="s">
        <v>386</v>
      </c>
      <c r="C31" s="129" t="s">
        <v>236</v>
      </c>
      <c r="D31" s="296"/>
      <c r="E31" s="297"/>
    </row>
    <row r="32" spans="1:5" ht="62.1" customHeight="1" thickBot="1" x14ac:dyDescent="0.3">
      <c r="A32" s="128">
        <v>30</v>
      </c>
      <c r="B32" s="148" t="s">
        <v>387</v>
      </c>
      <c r="C32" s="129" t="s">
        <v>236</v>
      </c>
      <c r="D32" s="296"/>
      <c r="E32" s="297"/>
    </row>
    <row r="33" spans="1:5" ht="77.45" customHeight="1" thickBot="1" x14ac:dyDescent="0.3">
      <c r="A33" s="128">
        <v>31</v>
      </c>
      <c r="B33" s="148" t="s">
        <v>388</v>
      </c>
      <c r="C33" s="129" t="s">
        <v>228</v>
      </c>
      <c r="D33" s="296"/>
      <c r="E33" s="297"/>
    </row>
    <row r="34" spans="1:5" ht="77.45" customHeight="1" thickBot="1" x14ac:dyDescent="0.3">
      <c r="A34" s="128">
        <v>32</v>
      </c>
      <c r="B34" s="148" t="s">
        <v>389</v>
      </c>
      <c r="C34" s="129" t="s">
        <v>228</v>
      </c>
      <c r="D34" s="296"/>
      <c r="E34" s="297"/>
    </row>
    <row r="35" spans="1:5" ht="77.45" customHeight="1" thickBot="1" x14ac:dyDescent="0.3">
      <c r="A35" s="128">
        <v>33</v>
      </c>
      <c r="B35" s="148" t="s">
        <v>390</v>
      </c>
      <c r="C35" s="129" t="s">
        <v>264</v>
      </c>
      <c r="D35" s="296"/>
      <c r="E35" s="297"/>
    </row>
    <row r="36" spans="1:5" ht="62.1" customHeight="1" thickBot="1" x14ac:dyDescent="0.3">
      <c r="A36" s="128">
        <v>34</v>
      </c>
      <c r="B36" s="148" t="s">
        <v>391</v>
      </c>
      <c r="C36" s="129" t="s">
        <v>266</v>
      </c>
      <c r="D36" s="296"/>
      <c r="E36" s="297"/>
    </row>
    <row r="37" spans="1:5" ht="62.1" customHeight="1" thickBot="1" x14ac:dyDescent="0.3">
      <c r="A37" s="128">
        <v>35</v>
      </c>
      <c r="B37" s="148" t="s">
        <v>392</v>
      </c>
      <c r="C37" s="129" t="s">
        <v>393</v>
      </c>
      <c r="D37" s="296"/>
      <c r="E37" s="297"/>
    </row>
    <row r="38" spans="1:5" ht="46.5" customHeight="1" thickBot="1" x14ac:dyDescent="0.3">
      <c r="A38" s="128">
        <v>36</v>
      </c>
      <c r="B38" s="148" t="s">
        <v>394</v>
      </c>
      <c r="C38" s="129" t="s">
        <v>393</v>
      </c>
      <c r="D38" s="296"/>
      <c r="E38" s="297"/>
    </row>
    <row r="39" spans="1:5" ht="46.5" customHeight="1" thickBot="1" x14ac:dyDescent="0.3">
      <c r="A39" s="128">
        <v>37</v>
      </c>
      <c r="B39" s="148" t="s">
        <v>395</v>
      </c>
      <c r="C39" s="129" t="s">
        <v>396</v>
      </c>
      <c r="D39" s="296"/>
      <c r="E39" s="297"/>
    </row>
    <row r="40" spans="1:5" ht="46.5" customHeight="1" thickBot="1" x14ac:dyDescent="0.3">
      <c r="A40" s="128">
        <v>38</v>
      </c>
      <c r="B40" s="148" t="s">
        <v>397</v>
      </c>
      <c r="C40" s="129" t="s">
        <v>393</v>
      </c>
      <c r="D40" s="296"/>
      <c r="E40" s="297"/>
    </row>
    <row r="41" spans="1:5" ht="46.5" customHeight="1" thickBot="1" x14ac:dyDescent="0.3">
      <c r="A41" s="128">
        <v>39</v>
      </c>
      <c r="B41" s="148" t="s">
        <v>398</v>
      </c>
      <c r="C41" s="129" t="s">
        <v>393</v>
      </c>
      <c r="D41" s="296"/>
      <c r="E41" s="297"/>
    </row>
    <row r="42" spans="1:5" ht="31.5" customHeight="1" thickBot="1" x14ac:dyDescent="0.3">
      <c r="A42" s="128">
        <v>40</v>
      </c>
      <c r="B42" s="148" t="s">
        <v>399</v>
      </c>
      <c r="C42" s="129" t="s">
        <v>393</v>
      </c>
      <c r="D42" s="296"/>
      <c r="E42" s="297"/>
    </row>
    <row r="43" spans="1:5" ht="77.45" customHeight="1" thickBot="1" x14ac:dyDescent="0.3">
      <c r="A43" s="128">
        <v>41</v>
      </c>
      <c r="B43" s="148" t="s">
        <v>400</v>
      </c>
      <c r="C43" s="129" t="s">
        <v>396</v>
      </c>
      <c r="D43" s="296"/>
      <c r="E43" s="297"/>
    </row>
    <row r="44" spans="1:5" ht="77.45" customHeight="1" thickBot="1" x14ac:dyDescent="0.3">
      <c r="A44" s="128">
        <v>42</v>
      </c>
      <c r="B44" s="148" t="s">
        <v>401</v>
      </c>
      <c r="C44" s="129" t="s">
        <v>393</v>
      </c>
      <c r="D44" s="296"/>
      <c r="E44" s="297"/>
    </row>
    <row r="45" spans="1:5" ht="77.45" customHeight="1" thickBot="1" x14ac:dyDescent="0.3">
      <c r="A45" s="128">
        <v>43</v>
      </c>
      <c r="B45" s="148" t="s">
        <v>402</v>
      </c>
      <c r="C45" s="129" t="s">
        <v>236</v>
      </c>
      <c r="D45" s="296"/>
      <c r="E45" s="297"/>
    </row>
    <row r="46" spans="1:5" ht="93" customHeight="1" thickBot="1" x14ac:dyDescent="0.3">
      <c r="A46" s="128">
        <v>44</v>
      </c>
      <c r="B46" s="148" t="s">
        <v>403</v>
      </c>
      <c r="C46" s="129" t="s">
        <v>393</v>
      </c>
      <c r="D46" s="296"/>
      <c r="E46" s="297"/>
    </row>
    <row r="47" spans="1:5" ht="93" customHeight="1" thickBot="1" x14ac:dyDescent="0.3">
      <c r="A47" s="128">
        <v>45</v>
      </c>
      <c r="B47" s="148" t="s">
        <v>404</v>
      </c>
      <c r="C47" s="129" t="s">
        <v>236</v>
      </c>
      <c r="D47" s="296"/>
      <c r="E47" s="297"/>
    </row>
    <row r="48" spans="1:5" ht="62.1" customHeight="1" thickBot="1" x14ac:dyDescent="0.3">
      <c r="A48" s="128">
        <v>46</v>
      </c>
      <c r="B48" s="148" t="s">
        <v>405</v>
      </c>
      <c r="C48" s="129" t="s">
        <v>393</v>
      </c>
      <c r="D48" s="296"/>
      <c r="E48" s="297"/>
    </row>
    <row r="49" spans="1:5" ht="77.45" customHeight="1" thickBot="1" x14ac:dyDescent="0.3">
      <c r="A49" s="128">
        <v>47</v>
      </c>
      <c r="B49" s="148" t="s">
        <v>406</v>
      </c>
      <c r="C49" s="129" t="s">
        <v>236</v>
      </c>
      <c r="D49" s="296"/>
      <c r="E49" s="297"/>
    </row>
    <row r="50" spans="1:5" ht="108.6" customHeight="1" thickBot="1" x14ac:dyDescent="0.3">
      <c r="A50" s="128">
        <v>48</v>
      </c>
      <c r="B50" s="148" t="s">
        <v>407</v>
      </c>
      <c r="C50" s="129" t="s">
        <v>393</v>
      </c>
      <c r="D50" s="296"/>
      <c r="E50" s="297"/>
    </row>
    <row r="51" spans="1:5" ht="32.25" thickBot="1" x14ac:dyDescent="0.3">
      <c r="A51" s="128">
        <v>49</v>
      </c>
      <c r="B51" s="148" t="s">
        <v>238</v>
      </c>
      <c r="C51" s="129" t="s">
        <v>393</v>
      </c>
      <c r="D51" s="296"/>
      <c r="E51" s="297"/>
    </row>
    <row r="52" spans="1:5" ht="77.45" customHeight="1" thickBot="1" x14ac:dyDescent="0.3">
      <c r="A52" s="128">
        <v>50</v>
      </c>
      <c r="B52" s="148" t="s">
        <v>408</v>
      </c>
      <c r="C52" s="129" t="s">
        <v>226</v>
      </c>
      <c r="D52" s="296"/>
      <c r="E52" s="297"/>
    </row>
    <row r="53" spans="1:5" ht="77.45" customHeight="1" thickBot="1" x14ac:dyDescent="0.3">
      <c r="A53" s="128">
        <v>51</v>
      </c>
      <c r="B53" s="148" t="s">
        <v>409</v>
      </c>
      <c r="C53" s="129" t="s">
        <v>255</v>
      </c>
      <c r="D53" s="296"/>
      <c r="E53" s="297"/>
    </row>
    <row r="54" spans="1:5" ht="62.1" customHeight="1" thickBot="1" x14ac:dyDescent="0.3">
      <c r="A54" s="128">
        <v>52</v>
      </c>
      <c r="B54" s="148" t="s">
        <v>410</v>
      </c>
      <c r="C54" s="129" t="s">
        <v>411</v>
      </c>
      <c r="D54" s="296"/>
      <c r="E54" s="297"/>
    </row>
    <row r="55" spans="1:5" ht="77.45" customHeight="1" thickBot="1" x14ac:dyDescent="0.3">
      <c r="A55" s="128">
        <v>53</v>
      </c>
      <c r="B55" s="148" t="s">
        <v>412</v>
      </c>
      <c r="C55" s="129" t="s">
        <v>338</v>
      </c>
      <c r="D55" s="296"/>
      <c r="E55" s="297"/>
    </row>
    <row r="56" spans="1:5" ht="77.45" customHeight="1" thickBot="1" x14ac:dyDescent="0.3">
      <c r="A56" s="128">
        <v>54</v>
      </c>
      <c r="B56" s="148" t="s">
        <v>413</v>
      </c>
      <c r="C56" s="129" t="s">
        <v>290</v>
      </c>
      <c r="D56" s="296"/>
      <c r="E56" s="297"/>
    </row>
    <row r="57" spans="1:5" ht="77.45" customHeight="1" thickBot="1" x14ac:dyDescent="0.3">
      <c r="A57" s="128">
        <v>55</v>
      </c>
      <c r="B57" s="148" t="s">
        <v>414</v>
      </c>
      <c r="C57" s="129" t="s">
        <v>290</v>
      </c>
      <c r="D57" s="296"/>
      <c r="E57" s="297"/>
    </row>
    <row r="58" spans="1:5" ht="62.1" customHeight="1" thickBot="1" x14ac:dyDescent="0.3">
      <c r="A58" s="128">
        <v>56</v>
      </c>
      <c r="B58" s="148" t="s">
        <v>415</v>
      </c>
      <c r="C58" s="129" t="s">
        <v>226</v>
      </c>
      <c r="D58" s="296"/>
      <c r="E58" s="297"/>
    </row>
    <row r="59" spans="1:5" ht="46.5" customHeight="1" thickBot="1" x14ac:dyDescent="0.3">
      <c r="A59" s="128">
        <v>57</v>
      </c>
      <c r="B59" s="148" t="s">
        <v>416</v>
      </c>
      <c r="C59" s="129" t="s">
        <v>226</v>
      </c>
      <c r="D59" s="296"/>
      <c r="E59" s="297"/>
    </row>
    <row r="60" spans="1:5" ht="93" customHeight="1" thickBot="1" x14ac:dyDescent="0.3">
      <c r="A60" s="128">
        <v>58</v>
      </c>
      <c r="B60" s="148" t="s">
        <v>417</v>
      </c>
      <c r="C60" s="129" t="s">
        <v>226</v>
      </c>
      <c r="D60" s="296"/>
      <c r="E60" s="297"/>
    </row>
    <row r="61" spans="1:5" ht="93" customHeight="1" thickBot="1" x14ac:dyDescent="0.3">
      <c r="A61" s="128">
        <v>59</v>
      </c>
      <c r="B61" s="148" t="s">
        <v>313</v>
      </c>
      <c r="C61" s="129" t="s">
        <v>226</v>
      </c>
      <c r="D61" s="296"/>
      <c r="E61" s="297"/>
    </row>
    <row r="62" spans="1:5" ht="77.45" customHeight="1" thickBot="1" x14ac:dyDescent="0.3">
      <c r="A62" s="128">
        <v>60</v>
      </c>
      <c r="B62" s="148" t="s">
        <v>320</v>
      </c>
      <c r="C62" s="129" t="s">
        <v>226</v>
      </c>
      <c r="D62" s="296"/>
      <c r="E62" s="297"/>
    </row>
    <row r="63" spans="1:5" ht="15.95" customHeight="1" thickBot="1" x14ac:dyDescent="0.3">
      <c r="A63" s="128">
        <v>61</v>
      </c>
      <c r="B63" s="148" t="s">
        <v>321</v>
      </c>
      <c r="C63" s="129" t="s">
        <v>226</v>
      </c>
      <c r="D63" s="296"/>
      <c r="E63" s="297"/>
    </row>
    <row r="64" spans="1:5" ht="15.95" customHeight="1" thickBot="1" x14ac:dyDescent="0.3">
      <c r="A64" s="128">
        <v>62</v>
      </c>
      <c r="B64" s="148" t="s">
        <v>322</v>
      </c>
      <c r="C64" s="129" t="s">
        <v>226</v>
      </c>
      <c r="D64" s="296"/>
      <c r="E64" s="297"/>
    </row>
    <row r="65" spans="1:5" ht="15.95" customHeight="1" thickBot="1" x14ac:dyDescent="0.3">
      <c r="A65" s="128">
        <v>63</v>
      </c>
      <c r="B65" s="148" t="s">
        <v>323</v>
      </c>
      <c r="C65" s="129" t="s">
        <v>226</v>
      </c>
      <c r="D65" s="296"/>
      <c r="E65" s="297"/>
    </row>
    <row r="66" spans="1:5" ht="77.45" customHeight="1" thickBot="1" x14ac:dyDescent="0.3">
      <c r="A66" s="128">
        <v>64</v>
      </c>
      <c r="B66" s="148" t="s">
        <v>324</v>
      </c>
      <c r="C66" s="129" t="s">
        <v>226</v>
      </c>
      <c r="D66" s="296"/>
      <c r="E66" s="297"/>
    </row>
    <row r="67" spans="1:5" ht="30.95" customHeight="1" thickBot="1" x14ac:dyDescent="0.3">
      <c r="A67" s="128">
        <v>65</v>
      </c>
      <c r="B67" s="148" t="s">
        <v>325</v>
      </c>
      <c r="C67" s="129" t="s">
        <v>226</v>
      </c>
      <c r="D67" s="296"/>
      <c r="E67" s="297"/>
    </row>
    <row r="68" spans="1:5" ht="30.95" customHeight="1" thickBot="1" x14ac:dyDescent="0.3">
      <c r="A68" s="128">
        <v>66</v>
      </c>
      <c r="B68" s="148" t="s">
        <v>326</v>
      </c>
      <c r="C68" s="129" t="s">
        <v>226</v>
      </c>
      <c r="D68" s="296"/>
      <c r="E68" s="297"/>
    </row>
    <row r="69" spans="1:5" ht="77.45" customHeight="1" thickBot="1" x14ac:dyDescent="0.3">
      <c r="A69" s="128">
        <v>67</v>
      </c>
      <c r="B69" s="148" t="s">
        <v>327</v>
      </c>
      <c r="C69" s="129" t="s">
        <v>226</v>
      </c>
      <c r="D69" s="296"/>
      <c r="E69" s="297"/>
    </row>
    <row r="70" spans="1:5" ht="46.5" customHeight="1" thickBot="1" x14ac:dyDescent="0.3">
      <c r="A70" s="128">
        <v>68</v>
      </c>
      <c r="B70" s="148" t="s">
        <v>418</v>
      </c>
      <c r="C70" s="129" t="s">
        <v>396</v>
      </c>
      <c r="D70" s="296"/>
      <c r="E70" s="297"/>
    </row>
    <row r="71" spans="1:5" ht="77.45" customHeight="1" thickBot="1" x14ac:dyDescent="0.3">
      <c r="A71" s="128">
        <v>69</v>
      </c>
      <c r="B71" s="148" t="s">
        <v>419</v>
      </c>
      <c r="C71" s="129" t="s">
        <v>396</v>
      </c>
      <c r="D71" s="296"/>
      <c r="E71" s="297"/>
    </row>
    <row r="72" spans="1:5" ht="62.1" customHeight="1" thickBot="1" x14ac:dyDescent="0.3">
      <c r="A72" s="128">
        <v>70</v>
      </c>
      <c r="B72" s="148" t="s">
        <v>420</v>
      </c>
      <c r="C72" s="129" t="s">
        <v>421</v>
      </c>
      <c r="D72" s="296"/>
      <c r="E72" s="297"/>
    </row>
    <row r="73" spans="1:5" ht="77.45" customHeight="1" thickBot="1" x14ac:dyDescent="0.3">
      <c r="A73" s="128">
        <v>71</v>
      </c>
      <c r="B73" s="148" t="s">
        <v>422</v>
      </c>
      <c r="C73" s="129" t="s">
        <v>236</v>
      </c>
      <c r="D73" s="296"/>
      <c r="E73" s="297"/>
    </row>
    <row r="74" spans="1:5" ht="77.45" customHeight="1" thickBot="1" x14ac:dyDescent="0.3">
      <c r="A74" s="128">
        <v>72</v>
      </c>
      <c r="B74" s="148" t="s">
        <v>423</v>
      </c>
      <c r="C74" s="129" t="s">
        <v>236</v>
      </c>
      <c r="D74" s="296"/>
      <c r="E74" s="297"/>
    </row>
    <row r="75" spans="1:5" ht="77.45" customHeight="1" thickBot="1" x14ac:dyDescent="0.3">
      <c r="A75" s="128">
        <v>73</v>
      </c>
      <c r="B75" s="148" t="s">
        <v>424</v>
      </c>
      <c r="C75" s="129" t="s">
        <v>425</v>
      </c>
      <c r="D75" s="296"/>
      <c r="E75" s="297"/>
    </row>
    <row r="76" spans="1:5" ht="77.45" customHeight="1" thickBot="1" x14ac:dyDescent="0.3">
      <c r="A76" s="128">
        <v>74</v>
      </c>
      <c r="B76" s="148" t="s">
        <v>426</v>
      </c>
      <c r="C76" s="129" t="s">
        <v>425</v>
      </c>
      <c r="D76" s="296"/>
      <c r="E76" s="297"/>
    </row>
    <row r="77" spans="1:5" ht="108.6" customHeight="1" thickBot="1" x14ac:dyDescent="0.3">
      <c r="A77" s="128">
        <v>75</v>
      </c>
      <c r="B77" s="148" t="s">
        <v>427</v>
      </c>
      <c r="C77" s="129" t="s">
        <v>428</v>
      </c>
      <c r="D77" s="296"/>
      <c r="E77" s="297"/>
    </row>
    <row r="78" spans="1:5" ht="77.45" customHeight="1" thickBot="1" x14ac:dyDescent="0.3">
      <c r="A78" s="128">
        <v>76</v>
      </c>
      <c r="B78" s="148" t="s">
        <v>429</v>
      </c>
      <c r="C78" s="129" t="s">
        <v>425</v>
      </c>
      <c r="D78" s="296"/>
      <c r="E78" s="297"/>
    </row>
    <row r="79" spans="1:5" ht="108.6" customHeight="1" thickBot="1" x14ac:dyDescent="0.3">
      <c r="A79" s="128">
        <v>77</v>
      </c>
      <c r="B79" s="148" t="s">
        <v>430</v>
      </c>
      <c r="C79" s="129" t="s">
        <v>431</v>
      </c>
      <c r="D79" s="296"/>
      <c r="E79" s="297"/>
    </row>
    <row r="80" spans="1:5" ht="46.5" customHeight="1" thickBot="1" x14ac:dyDescent="0.3">
      <c r="A80" s="128">
        <v>78</v>
      </c>
      <c r="B80" s="148" t="s">
        <v>432</v>
      </c>
      <c r="C80" s="129" t="s">
        <v>340</v>
      </c>
      <c r="D80" s="296"/>
      <c r="E80" s="297"/>
    </row>
    <row r="81" spans="1:5" ht="77.45" customHeight="1" thickBot="1" x14ac:dyDescent="0.3">
      <c r="A81" s="128">
        <v>79</v>
      </c>
      <c r="B81" s="148" t="s">
        <v>433</v>
      </c>
      <c r="C81" s="129" t="s">
        <v>431</v>
      </c>
      <c r="D81" s="296"/>
      <c r="E81" s="297"/>
    </row>
    <row r="82" spans="1:5" ht="77.45" customHeight="1" thickBot="1" x14ac:dyDescent="0.3">
      <c r="A82" s="128">
        <v>80</v>
      </c>
      <c r="B82" s="148" t="s">
        <v>434</v>
      </c>
      <c r="C82" s="129" t="s">
        <v>340</v>
      </c>
      <c r="D82" s="296"/>
      <c r="E82" s="297"/>
    </row>
    <row r="83" spans="1:5" ht="77.45" customHeight="1" thickBot="1" x14ac:dyDescent="0.3">
      <c r="A83" s="128">
        <v>81</v>
      </c>
      <c r="B83" s="148" t="s">
        <v>435</v>
      </c>
      <c r="C83" s="129" t="s">
        <v>436</v>
      </c>
      <c r="D83" s="296"/>
      <c r="E83" s="297"/>
    </row>
    <row r="84" spans="1:5" ht="46.5" customHeight="1" thickBot="1" x14ac:dyDescent="0.3">
      <c r="A84" s="128">
        <v>82</v>
      </c>
      <c r="B84" s="148" t="s">
        <v>346</v>
      </c>
      <c r="C84" s="129" t="s">
        <v>340</v>
      </c>
      <c r="D84" s="296"/>
      <c r="E84" s="297"/>
    </row>
    <row r="85" spans="1:5" ht="62.1" customHeight="1" thickBot="1" x14ac:dyDescent="0.3">
      <c r="A85" s="128">
        <v>83</v>
      </c>
      <c r="B85" s="148" t="s">
        <v>437</v>
      </c>
      <c r="C85" s="129" t="s">
        <v>236</v>
      </c>
      <c r="D85" s="296"/>
      <c r="E85" s="297"/>
    </row>
    <row r="86" spans="1:5" ht="77.45" customHeight="1" thickBot="1" x14ac:dyDescent="0.3">
      <c r="A86" s="128">
        <v>84</v>
      </c>
      <c r="B86" s="148" t="s">
        <v>438</v>
      </c>
      <c r="C86" s="129" t="s">
        <v>236</v>
      </c>
      <c r="D86" s="296"/>
      <c r="E86" s="297"/>
    </row>
    <row r="87" spans="1:5" ht="46.5" customHeight="1" thickBot="1" x14ac:dyDescent="0.3">
      <c r="A87" s="128">
        <v>85</v>
      </c>
      <c r="B87" s="148" t="s">
        <v>351</v>
      </c>
      <c r="C87" s="129" t="s">
        <v>340</v>
      </c>
      <c r="D87" s="296"/>
      <c r="E87" s="297"/>
    </row>
    <row r="88" spans="1:5" ht="62.1" customHeight="1" thickBot="1" x14ac:dyDescent="0.3">
      <c r="A88" s="128">
        <v>86</v>
      </c>
      <c r="B88" s="148" t="s">
        <v>352</v>
      </c>
      <c r="C88" s="129" t="s">
        <v>340</v>
      </c>
      <c r="D88" s="296"/>
      <c r="E88" s="297"/>
    </row>
    <row r="89" spans="1:5" ht="77.45" customHeight="1" thickBot="1" x14ac:dyDescent="0.3">
      <c r="A89" s="128">
        <v>87</v>
      </c>
      <c r="B89" s="148" t="s">
        <v>439</v>
      </c>
      <c r="C89" s="129" t="s">
        <v>236</v>
      </c>
      <c r="D89" s="296"/>
      <c r="E89" s="297"/>
    </row>
    <row r="90" spans="1:5" ht="25.5" x14ac:dyDescent="0.25">
      <c r="A90" s="300"/>
      <c r="B90" s="143" t="s">
        <v>160</v>
      </c>
      <c r="C90" s="147"/>
      <c r="D90" s="130"/>
      <c r="E90" s="302"/>
    </row>
    <row r="91" spans="1:5" ht="39" customHeight="1" thickBot="1" x14ac:dyDescent="0.3">
      <c r="A91" s="301"/>
      <c r="B91" s="144" t="s">
        <v>92</v>
      </c>
      <c r="C91" s="12"/>
      <c r="D91" s="12" t="s">
        <v>226</v>
      </c>
      <c r="E91" s="303"/>
    </row>
    <row r="92" spans="1:5" ht="39" customHeight="1" thickBot="1" x14ac:dyDescent="0.3">
      <c r="A92" s="15"/>
      <c r="B92" s="145"/>
      <c r="C92" s="146"/>
      <c r="D92" s="12" t="s">
        <v>226</v>
      </c>
      <c r="E92" s="15"/>
    </row>
    <row r="93" spans="1:5" ht="39" customHeight="1" thickBot="1" x14ac:dyDescent="0.3">
      <c r="A93" s="15"/>
      <c r="B93" s="145"/>
      <c r="C93" s="146"/>
      <c r="D93" s="12" t="s">
        <v>226</v>
      </c>
      <c r="E93" s="15"/>
    </row>
    <row r="94" spans="1:5" ht="65.099999999999994" customHeight="1" thickBot="1" x14ac:dyDescent="0.3">
      <c r="A94" s="15"/>
      <c r="B94" s="145"/>
      <c r="C94" s="146"/>
      <c r="D94" s="12" t="s">
        <v>226</v>
      </c>
      <c r="E94" s="15"/>
    </row>
    <row r="95" spans="1:5" ht="65.099999999999994" customHeight="1" thickBot="1" x14ac:dyDescent="0.3">
      <c r="A95" s="15"/>
      <c r="B95" s="145"/>
      <c r="C95" s="146"/>
      <c r="D95" s="12" t="s">
        <v>226</v>
      </c>
      <c r="E95" s="15"/>
    </row>
    <row r="96" spans="1:5" ht="65.099999999999994" customHeight="1" thickBot="1" x14ac:dyDescent="0.3">
      <c r="A96" s="15"/>
      <c r="B96" s="145"/>
      <c r="C96" s="146"/>
      <c r="D96" s="12" t="s">
        <v>226</v>
      </c>
      <c r="E96" s="15"/>
    </row>
  </sheetData>
  <mergeCells count="90">
    <mergeCell ref="D89:E89"/>
    <mergeCell ref="A90:A91"/>
    <mergeCell ref="E90:E91"/>
    <mergeCell ref="D86:E86"/>
    <mergeCell ref="D87:E87"/>
    <mergeCell ref="D88:E88"/>
    <mergeCell ref="D83:E83"/>
    <mergeCell ref="D84:E84"/>
    <mergeCell ref="D85:E85"/>
    <mergeCell ref="D80:E80"/>
    <mergeCell ref="D81:E81"/>
    <mergeCell ref="D82:E82"/>
    <mergeCell ref="D77:E77"/>
    <mergeCell ref="D78:E78"/>
    <mergeCell ref="D79:E79"/>
    <mergeCell ref="D74:E74"/>
    <mergeCell ref="D75:E75"/>
    <mergeCell ref="D76:E76"/>
    <mergeCell ref="D71:E71"/>
    <mergeCell ref="D72:E72"/>
    <mergeCell ref="D73:E73"/>
    <mergeCell ref="D68:E68"/>
    <mergeCell ref="D69:E69"/>
    <mergeCell ref="D70:E70"/>
    <mergeCell ref="D65:E65"/>
    <mergeCell ref="D66:E66"/>
    <mergeCell ref="D67:E67"/>
    <mergeCell ref="D62:E62"/>
    <mergeCell ref="D63:E63"/>
    <mergeCell ref="D64:E64"/>
    <mergeCell ref="D59:E59"/>
    <mergeCell ref="D60:E60"/>
    <mergeCell ref="D61:E61"/>
    <mergeCell ref="D56:E56"/>
    <mergeCell ref="D57:E57"/>
    <mergeCell ref="D58:E58"/>
    <mergeCell ref="D53:E53"/>
    <mergeCell ref="D54:E54"/>
    <mergeCell ref="D55:E55"/>
    <mergeCell ref="D50:E50"/>
    <mergeCell ref="D51:E51"/>
    <mergeCell ref="D52:E52"/>
    <mergeCell ref="D47:E47"/>
    <mergeCell ref="D48:E48"/>
    <mergeCell ref="D49:E49"/>
    <mergeCell ref="D44:E44"/>
    <mergeCell ref="D45:E45"/>
    <mergeCell ref="D46:E46"/>
    <mergeCell ref="D41:E41"/>
    <mergeCell ref="D42:E42"/>
    <mergeCell ref="D43:E43"/>
    <mergeCell ref="D38:E38"/>
    <mergeCell ref="D39:E39"/>
    <mergeCell ref="D40:E40"/>
    <mergeCell ref="D35:E35"/>
    <mergeCell ref="D36:E36"/>
    <mergeCell ref="D37:E37"/>
    <mergeCell ref="D32:E32"/>
    <mergeCell ref="D33:E33"/>
    <mergeCell ref="D34:E34"/>
    <mergeCell ref="D29:E29"/>
    <mergeCell ref="D30:E30"/>
    <mergeCell ref="D31:E31"/>
    <mergeCell ref="D26:E26"/>
    <mergeCell ref="D27:E27"/>
    <mergeCell ref="D28:E28"/>
    <mergeCell ref="D23:E23"/>
    <mergeCell ref="D24:E24"/>
    <mergeCell ref="D25:E25"/>
    <mergeCell ref="D20:E20"/>
    <mergeCell ref="D21:E21"/>
    <mergeCell ref="D22:E22"/>
    <mergeCell ref="D17:E17"/>
    <mergeCell ref="D18:E18"/>
    <mergeCell ref="D19:E19"/>
    <mergeCell ref="D14:E14"/>
    <mergeCell ref="D15:E15"/>
    <mergeCell ref="D16:E16"/>
    <mergeCell ref="D11:E11"/>
    <mergeCell ref="D12:E12"/>
    <mergeCell ref="D13:E13"/>
    <mergeCell ref="D8:E8"/>
    <mergeCell ref="D9:E9"/>
    <mergeCell ref="D10:E10"/>
    <mergeCell ref="D5:E5"/>
    <mergeCell ref="D6:E6"/>
    <mergeCell ref="D7:E7"/>
    <mergeCell ref="D2:E2"/>
    <mergeCell ref="D3:E3"/>
    <mergeCell ref="D4:E4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7"/>
  <sheetViews>
    <sheetView zoomScale="50" zoomScaleNormal="50" workbookViewId="0">
      <selection activeCell="V78" sqref="V78"/>
    </sheetView>
  </sheetViews>
  <sheetFormatPr defaultRowHeight="15" x14ac:dyDescent="0.25"/>
  <cols>
    <col min="1" max="1" width="9" bestFit="1" customWidth="1"/>
    <col min="2" max="2" width="36.7109375" customWidth="1"/>
    <col min="3" max="16" width="8.85546875" bestFit="1" customWidth="1"/>
    <col min="17" max="36" width="8.85546875" customWidth="1"/>
    <col min="37" max="41" width="8.85546875" bestFit="1" customWidth="1"/>
  </cols>
  <sheetData>
    <row r="1" spans="1:41" ht="72.95" customHeight="1" thickBot="1" x14ac:dyDescent="0.3">
      <c r="A1" s="318" t="s">
        <v>0</v>
      </c>
      <c r="B1" s="2" t="s">
        <v>1</v>
      </c>
      <c r="C1" s="316" t="s">
        <v>5</v>
      </c>
      <c r="D1" s="307" t="s">
        <v>6</v>
      </c>
      <c r="E1" s="308"/>
      <c r="F1" s="308"/>
      <c r="G1" s="308"/>
      <c r="H1" s="308"/>
      <c r="I1" s="308"/>
      <c r="J1" s="309"/>
      <c r="K1" s="316" t="s">
        <v>7</v>
      </c>
      <c r="L1" s="316" t="s">
        <v>8</v>
      </c>
      <c r="M1" s="316" t="s">
        <v>9</v>
      </c>
      <c r="N1" s="307" t="s">
        <v>10</v>
      </c>
      <c r="O1" s="309"/>
      <c r="P1" s="307" t="s">
        <v>11</v>
      </c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16" t="s">
        <v>12</v>
      </c>
      <c r="AL1" s="316" t="s">
        <v>13</v>
      </c>
      <c r="AM1" s="316" t="s">
        <v>138</v>
      </c>
      <c r="AN1" s="316" t="s">
        <v>14</v>
      </c>
      <c r="AO1" s="316" t="s">
        <v>15</v>
      </c>
    </row>
    <row r="2" spans="1:41" ht="21.6" customHeight="1" thickBot="1" x14ac:dyDescent="0.3">
      <c r="A2" s="319"/>
      <c r="B2" s="3" t="s">
        <v>2</v>
      </c>
      <c r="C2" s="321"/>
      <c r="D2" s="316" t="s">
        <v>16</v>
      </c>
      <c r="E2" s="307" t="s">
        <v>17</v>
      </c>
      <c r="F2" s="308"/>
      <c r="G2" s="308"/>
      <c r="H2" s="308"/>
      <c r="I2" s="308"/>
      <c r="J2" s="309"/>
      <c r="K2" s="321"/>
      <c r="L2" s="321"/>
      <c r="M2" s="321"/>
      <c r="N2" s="316" t="s">
        <v>18</v>
      </c>
      <c r="O2" s="316" t="s">
        <v>19</v>
      </c>
      <c r="P2" s="316" t="s">
        <v>102</v>
      </c>
      <c r="Q2" s="324" t="s">
        <v>105</v>
      </c>
      <c r="R2" s="325"/>
      <c r="S2" s="326"/>
      <c r="T2" s="312" t="s">
        <v>106</v>
      </c>
      <c r="U2" s="313"/>
      <c r="V2" s="313"/>
      <c r="W2" s="314"/>
      <c r="X2" s="312" t="s">
        <v>107</v>
      </c>
      <c r="Y2" s="313"/>
      <c r="Z2" s="313"/>
      <c r="AA2" s="314"/>
      <c r="AB2" s="312" t="s">
        <v>108</v>
      </c>
      <c r="AC2" s="313"/>
      <c r="AD2" s="313"/>
      <c r="AE2" s="314"/>
      <c r="AF2" s="312" t="s">
        <v>109</v>
      </c>
      <c r="AG2" s="313"/>
      <c r="AH2" s="313"/>
      <c r="AI2" s="314"/>
      <c r="AJ2" s="18" t="s">
        <v>110</v>
      </c>
      <c r="AK2" s="321"/>
      <c r="AL2" s="321"/>
      <c r="AM2" s="322"/>
      <c r="AN2" s="321"/>
      <c r="AO2" s="321"/>
    </row>
    <row r="3" spans="1:41" ht="111" customHeight="1" thickBot="1" x14ac:dyDescent="0.3">
      <c r="A3" s="319"/>
      <c r="B3" s="3" t="s">
        <v>3</v>
      </c>
      <c r="C3" s="321"/>
      <c r="D3" s="321"/>
      <c r="E3" s="316" t="s">
        <v>22</v>
      </c>
      <c r="F3" s="316" t="s">
        <v>23</v>
      </c>
      <c r="G3" s="316" t="s">
        <v>24</v>
      </c>
      <c r="H3" s="316" t="s">
        <v>25</v>
      </c>
      <c r="I3" s="307" t="s">
        <v>26</v>
      </c>
      <c r="J3" s="309"/>
      <c r="K3" s="321"/>
      <c r="L3" s="321"/>
      <c r="M3" s="321"/>
      <c r="N3" s="321"/>
      <c r="O3" s="321"/>
      <c r="P3" s="321"/>
      <c r="Q3" s="310" t="s">
        <v>20</v>
      </c>
      <c r="R3" s="310" t="s">
        <v>104</v>
      </c>
      <c r="S3" s="310" t="s">
        <v>21</v>
      </c>
      <c r="T3" s="310" t="s">
        <v>103</v>
      </c>
      <c r="U3" s="310" t="s">
        <v>20</v>
      </c>
      <c r="V3" s="310" t="s">
        <v>104</v>
      </c>
      <c r="W3" s="310" t="s">
        <v>21</v>
      </c>
      <c r="X3" s="310" t="s">
        <v>103</v>
      </c>
      <c r="Y3" s="310" t="s">
        <v>20</v>
      </c>
      <c r="Z3" s="310" t="s">
        <v>104</v>
      </c>
      <c r="AA3" s="310" t="s">
        <v>21</v>
      </c>
      <c r="AB3" s="310" t="s">
        <v>103</v>
      </c>
      <c r="AC3" s="310" t="s">
        <v>20</v>
      </c>
      <c r="AD3" s="310" t="s">
        <v>104</v>
      </c>
      <c r="AE3" s="310" t="s">
        <v>21</v>
      </c>
      <c r="AF3" s="310" t="s">
        <v>103</v>
      </c>
      <c r="AG3" s="310" t="s">
        <v>20</v>
      </c>
      <c r="AH3" s="310" t="s">
        <v>104</v>
      </c>
      <c r="AI3" s="310" t="s">
        <v>21</v>
      </c>
      <c r="AJ3" s="310" t="s">
        <v>103</v>
      </c>
      <c r="AK3" s="321"/>
      <c r="AL3" s="321"/>
      <c r="AM3" s="322"/>
      <c r="AN3" s="321"/>
      <c r="AO3" s="321"/>
    </row>
    <row r="4" spans="1:41" ht="58.5" thickBot="1" x14ac:dyDescent="0.3">
      <c r="A4" s="320"/>
      <c r="B4" s="4" t="s">
        <v>4</v>
      </c>
      <c r="C4" s="317"/>
      <c r="D4" s="317"/>
      <c r="E4" s="317"/>
      <c r="F4" s="317"/>
      <c r="G4" s="317"/>
      <c r="H4" s="317"/>
      <c r="I4" s="5" t="s">
        <v>27</v>
      </c>
      <c r="J4" s="5" t="s">
        <v>28</v>
      </c>
      <c r="K4" s="317"/>
      <c r="L4" s="317"/>
      <c r="M4" s="317"/>
      <c r="N4" s="317"/>
      <c r="O4" s="317"/>
      <c r="P4" s="317"/>
      <c r="Q4" s="327"/>
      <c r="R4" s="311"/>
      <c r="S4" s="311"/>
      <c r="T4" s="327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7"/>
      <c r="AL4" s="317"/>
      <c r="AM4" s="323"/>
      <c r="AN4" s="317"/>
      <c r="AO4" s="317"/>
    </row>
    <row r="5" spans="1:41" ht="15.75" thickBot="1" x14ac:dyDescent="0.3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>
        <v>20</v>
      </c>
      <c r="AL5" s="7">
        <v>21</v>
      </c>
      <c r="AM5" s="7">
        <v>22</v>
      </c>
      <c r="AN5" s="7">
        <v>23</v>
      </c>
      <c r="AO5" s="7">
        <v>24</v>
      </c>
    </row>
    <row r="6" spans="1:41" ht="15.75" thickBot="1" x14ac:dyDescent="0.3">
      <c r="A6" s="6" t="s">
        <v>29</v>
      </c>
      <c r="B6" s="4"/>
      <c r="C6" s="304" t="s">
        <v>30</v>
      </c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6"/>
    </row>
    <row r="7" spans="1:41" ht="15.75" thickBot="1" x14ac:dyDescent="0.3">
      <c r="A7" s="9">
        <v>44562</v>
      </c>
      <c r="B7" s="4"/>
      <c r="C7" s="304" t="s">
        <v>31</v>
      </c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6"/>
    </row>
    <row r="8" spans="1:41" ht="15.75" thickBot="1" x14ac:dyDescent="0.3">
      <c r="A8" s="10">
        <v>36892</v>
      </c>
      <c r="B8" s="4"/>
      <c r="C8" s="307" t="s">
        <v>32</v>
      </c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9"/>
    </row>
    <row r="9" spans="1:41" ht="15.75" thickBot="1" x14ac:dyDescent="0.3">
      <c r="A9" s="11"/>
      <c r="B9" s="4"/>
      <c r="C9" s="4"/>
      <c r="D9" s="12"/>
      <c r="E9" s="4" t="s">
        <v>33</v>
      </c>
      <c r="F9" s="4" t="s">
        <v>33</v>
      </c>
      <c r="G9" s="4" t="s">
        <v>33</v>
      </c>
      <c r="H9" s="4" t="s">
        <v>33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12"/>
      <c r="O9" s="12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1:41" ht="15.75" thickBot="1" x14ac:dyDescent="0.3">
      <c r="A10" s="304" t="s">
        <v>34</v>
      </c>
      <c r="B10" s="305"/>
      <c r="C10" s="306"/>
      <c r="D10" s="4"/>
      <c r="E10" s="4"/>
      <c r="F10" s="4"/>
      <c r="G10" s="4"/>
      <c r="H10" s="4"/>
      <c r="I10" s="4"/>
      <c r="J10" s="4"/>
      <c r="K10" s="4"/>
      <c r="L10" s="4"/>
      <c r="M10" s="4"/>
      <c r="N10" s="12"/>
      <c r="O10" s="12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1:41" ht="15.75" thickBot="1" x14ac:dyDescent="0.3">
      <c r="A11" s="10">
        <v>37257</v>
      </c>
      <c r="B11" s="4"/>
      <c r="C11" s="307" t="s">
        <v>35</v>
      </c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9"/>
    </row>
    <row r="12" spans="1:41" ht="15.75" thickBot="1" x14ac:dyDescent="0.3">
      <c r="A12" s="11"/>
      <c r="B12" s="4"/>
      <c r="C12" s="4"/>
      <c r="D12" s="4"/>
      <c r="E12" s="4" t="s">
        <v>33</v>
      </c>
      <c r="F12" s="4" t="s">
        <v>33</v>
      </c>
      <c r="G12" s="4" t="s">
        <v>33</v>
      </c>
      <c r="H12" s="4" t="s">
        <v>33</v>
      </c>
      <c r="I12" s="4" t="s">
        <v>33</v>
      </c>
      <c r="J12" s="4" t="s">
        <v>33</v>
      </c>
      <c r="K12" s="4" t="s">
        <v>33</v>
      </c>
      <c r="L12" s="4" t="s">
        <v>33</v>
      </c>
      <c r="M12" s="4" t="s">
        <v>33</v>
      </c>
      <c r="N12" s="12"/>
      <c r="O12" s="12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ht="15.75" thickBot="1" x14ac:dyDescent="0.3">
      <c r="A13" s="304" t="s">
        <v>36</v>
      </c>
      <c r="B13" s="305"/>
      <c r="C13" s="306"/>
      <c r="D13" s="4"/>
      <c r="E13" s="4"/>
      <c r="F13" s="4"/>
      <c r="G13" s="4"/>
      <c r="H13" s="4"/>
      <c r="I13" s="4"/>
      <c r="J13" s="4"/>
      <c r="K13" s="4"/>
      <c r="L13" s="4"/>
      <c r="M13" s="4"/>
      <c r="N13" s="12"/>
      <c r="O13" s="12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ht="15.75" thickBot="1" x14ac:dyDescent="0.3">
      <c r="A14" s="11" t="s">
        <v>37</v>
      </c>
      <c r="B14" s="4"/>
      <c r="C14" s="307" t="s">
        <v>38</v>
      </c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9"/>
    </row>
    <row r="15" spans="1:41" ht="15.75" thickBot="1" x14ac:dyDescent="0.3">
      <c r="A15" s="11"/>
      <c r="B15" s="4"/>
      <c r="C15" s="12"/>
      <c r="D15" s="12"/>
      <c r="E15" s="4" t="s">
        <v>33</v>
      </c>
      <c r="F15" s="4" t="s">
        <v>33</v>
      </c>
      <c r="G15" s="4" t="s">
        <v>33</v>
      </c>
      <c r="H15" s="4" t="s">
        <v>33</v>
      </c>
      <c r="I15" s="4" t="s">
        <v>33</v>
      </c>
      <c r="J15" s="4" t="s">
        <v>33</v>
      </c>
      <c r="K15" s="4" t="s">
        <v>33</v>
      </c>
      <c r="L15" s="4" t="s">
        <v>33</v>
      </c>
      <c r="M15" s="4" t="s">
        <v>33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</row>
    <row r="16" spans="1:41" ht="15.75" thickBot="1" x14ac:dyDescent="0.3">
      <c r="A16" s="304" t="s">
        <v>39</v>
      </c>
      <c r="B16" s="305"/>
      <c r="C16" s="306"/>
      <c r="D16" s="4"/>
      <c r="E16" s="4"/>
      <c r="F16" s="4"/>
      <c r="G16" s="4"/>
      <c r="H16" s="4"/>
      <c r="I16" s="4"/>
      <c r="J16" s="4"/>
      <c r="K16" s="4"/>
      <c r="L16" s="4"/>
      <c r="M16" s="4"/>
      <c r="N16" s="12"/>
      <c r="O16" s="12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ht="15.75" thickBot="1" x14ac:dyDescent="0.3">
      <c r="A17" s="10">
        <v>37987</v>
      </c>
      <c r="B17" s="4"/>
      <c r="C17" s="307" t="s">
        <v>40</v>
      </c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9"/>
    </row>
    <row r="18" spans="1:41" ht="15.75" thickBot="1" x14ac:dyDescent="0.3">
      <c r="A18" s="11"/>
      <c r="B18" s="4"/>
      <c r="C18" s="4"/>
      <c r="D18" s="4"/>
      <c r="E18" s="4" t="s">
        <v>33</v>
      </c>
      <c r="F18" s="4" t="s">
        <v>33</v>
      </c>
      <c r="G18" s="4" t="s">
        <v>33</v>
      </c>
      <c r="H18" s="4" t="s">
        <v>33</v>
      </c>
      <c r="I18" s="4" t="s">
        <v>33</v>
      </c>
      <c r="J18" s="4" t="s">
        <v>33</v>
      </c>
      <c r="K18" s="4" t="s">
        <v>33</v>
      </c>
      <c r="L18" s="4" t="s">
        <v>33</v>
      </c>
      <c r="M18" s="4" t="s">
        <v>33</v>
      </c>
      <c r="N18" s="4"/>
      <c r="O18" s="12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41" ht="15.75" thickBot="1" x14ac:dyDescent="0.3">
      <c r="A19" s="304" t="s">
        <v>41</v>
      </c>
      <c r="B19" s="305"/>
      <c r="C19" s="306"/>
      <c r="D19" s="4" t="s">
        <v>42</v>
      </c>
      <c r="E19" s="4"/>
      <c r="F19" s="20">
        <f>P19</f>
        <v>882.0200000000001</v>
      </c>
      <c r="G19" s="4"/>
      <c r="H19" s="4"/>
      <c r="I19" s="4"/>
      <c r="J19" s="4"/>
      <c r="K19" s="4"/>
      <c r="L19" s="4"/>
      <c r="M19" s="13" t="s">
        <v>43</v>
      </c>
      <c r="N19" s="12"/>
      <c r="O19" s="13">
        <f>O20+O21+O22+O23+O24+O25+O26+O27</f>
        <v>3881.8599999999988</v>
      </c>
      <c r="P19" s="13">
        <f>P21+P22+P23+P24+P25+P26+P27+T20</f>
        <v>882.0200000000001</v>
      </c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4"/>
      <c r="AL19" s="4"/>
      <c r="AM19" s="13"/>
      <c r="AN19" s="13"/>
      <c r="AO19" s="13" t="s">
        <v>44</v>
      </c>
    </row>
    <row r="20" spans="1:41" ht="77.25" thickBot="1" x14ac:dyDescent="0.3">
      <c r="A20" s="21"/>
      <c r="B20" s="22" t="s">
        <v>111</v>
      </c>
      <c r="C20" s="23"/>
      <c r="D20" s="13">
        <f>F20</f>
        <v>3187.329999999999</v>
      </c>
      <c r="E20" s="4"/>
      <c r="F20" s="20">
        <f t="shared" ref="F20:F27" si="0">P20</f>
        <v>3187.329999999999</v>
      </c>
      <c r="G20" s="4"/>
      <c r="H20" s="4"/>
      <c r="I20" s="4"/>
      <c r="J20" s="4"/>
      <c r="K20" s="4"/>
      <c r="L20" s="4"/>
      <c r="M20" s="13">
        <f>E20+F20+K20+L20</f>
        <v>3187.329999999999</v>
      </c>
      <c r="N20" s="12"/>
      <c r="O20" s="13">
        <f t="shared" ref="O20:O27" si="1">M20</f>
        <v>3187.329999999999</v>
      </c>
      <c r="P20" s="13">
        <f t="shared" ref="P20:P27" si="2">SUM(Q20:AJ20)</f>
        <v>3187.329999999999</v>
      </c>
      <c r="Q20" s="13"/>
      <c r="R20" s="13"/>
      <c r="S20" s="13"/>
      <c r="T20" s="13">
        <f>U20</f>
        <v>187.49</v>
      </c>
      <c r="U20" s="13">
        <f>V20</f>
        <v>187.49</v>
      </c>
      <c r="V20" s="13">
        <f>W20</f>
        <v>187.49</v>
      </c>
      <c r="W20" s="13">
        <f t="shared" ref="W20:AH20" si="3">X20</f>
        <v>187.49</v>
      </c>
      <c r="X20" s="13">
        <f t="shared" si="3"/>
        <v>187.49</v>
      </c>
      <c r="Y20" s="13">
        <f t="shared" si="3"/>
        <v>187.49</v>
      </c>
      <c r="Z20" s="13">
        <f t="shared" si="3"/>
        <v>187.49</v>
      </c>
      <c r="AA20" s="13">
        <f t="shared" si="3"/>
        <v>187.49</v>
      </c>
      <c r="AB20" s="13">
        <f t="shared" si="3"/>
        <v>187.49</v>
      </c>
      <c r="AC20" s="13">
        <f t="shared" si="3"/>
        <v>187.49</v>
      </c>
      <c r="AD20" s="13">
        <f t="shared" si="3"/>
        <v>187.49</v>
      </c>
      <c r="AE20" s="13">
        <f t="shared" si="3"/>
        <v>187.49</v>
      </c>
      <c r="AF20" s="13">
        <f t="shared" si="3"/>
        <v>187.49</v>
      </c>
      <c r="AG20" s="13">
        <f t="shared" si="3"/>
        <v>187.49</v>
      </c>
      <c r="AH20" s="13">
        <f t="shared" si="3"/>
        <v>187.49</v>
      </c>
      <c r="AI20" s="13">
        <f>AJ20</f>
        <v>187.49</v>
      </c>
      <c r="AJ20" s="13">
        <v>187.49</v>
      </c>
      <c r="AK20" s="4">
        <v>54</v>
      </c>
      <c r="AL20" s="4"/>
      <c r="AM20" s="13"/>
      <c r="AN20" s="13"/>
      <c r="AO20" s="13"/>
    </row>
    <row r="21" spans="1:41" ht="51" customHeight="1" thickBot="1" x14ac:dyDescent="0.3">
      <c r="A21" s="21"/>
      <c r="B21" s="22" t="s">
        <v>112</v>
      </c>
      <c r="C21" s="23"/>
      <c r="D21" s="13">
        <f t="shared" ref="D21:D27" si="4">F21</f>
        <v>129.87</v>
      </c>
      <c r="E21" s="4">
        <v>0</v>
      </c>
      <c r="F21" s="20">
        <f t="shared" si="0"/>
        <v>129.87</v>
      </c>
      <c r="G21" s="4"/>
      <c r="H21" s="4"/>
      <c r="I21" s="4"/>
      <c r="J21" s="4"/>
      <c r="K21" s="4">
        <v>0</v>
      </c>
      <c r="L21" s="4">
        <v>0</v>
      </c>
      <c r="M21" s="13">
        <f>E21+F21+K21+L21</f>
        <v>129.87</v>
      </c>
      <c r="N21" s="12"/>
      <c r="O21" s="13">
        <f t="shared" si="1"/>
        <v>129.87</v>
      </c>
      <c r="P21" s="13">
        <f t="shared" si="2"/>
        <v>129.87</v>
      </c>
      <c r="Q21" s="13">
        <v>43.29</v>
      </c>
      <c r="R21" s="13">
        <f>Q21</f>
        <v>43.29</v>
      </c>
      <c r="S21" s="13">
        <f>R21</f>
        <v>43.29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4">
        <v>54</v>
      </c>
      <c r="AL21" s="4"/>
      <c r="AM21" s="13">
        <v>0.56399999999999995</v>
      </c>
      <c r="AN21" s="13" t="s">
        <v>45</v>
      </c>
      <c r="AO21" s="13" t="s">
        <v>46</v>
      </c>
    </row>
    <row r="22" spans="1:41" ht="57.6" customHeight="1" thickBot="1" x14ac:dyDescent="0.3">
      <c r="A22" s="21"/>
      <c r="B22" s="22" t="s">
        <v>116</v>
      </c>
      <c r="C22" s="23"/>
      <c r="D22" s="13">
        <f t="shared" si="4"/>
        <v>87.72</v>
      </c>
      <c r="E22" s="4"/>
      <c r="F22" s="20">
        <f t="shared" si="0"/>
        <v>87.72</v>
      </c>
      <c r="G22" s="4"/>
      <c r="H22" s="4"/>
      <c r="I22" s="4"/>
      <c r="J22" s="4"/>
      <c r="K22" s="4"/>
      <c r="L22" s="4"/>
      <c r="M22" s="13">
        <f t="shared" ref="M22:M27" si="5">E22+F22+K22+L22</f>
        <v>87.72</v>
      </c>
      <c r="N22" s="12"/>
      <c r="O22" s="13">
        <f t="shared" si="1"/>
        <v>87.72</v>
      </c>
      <c r="P22" s="13">
        <f t="shared" si="2"/>
        <v>87.72</v>
      </c>
      <c r="Q22" s="13">
        <v>29.24</v>
      </c>
      <c r="R22" s="13">
        <f>Q22</f>
        <v>29.24</v>
      </c>
      <c r="S22" s="13">
        <f>R22</f>
        <v>29.24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4">
        <v>54</v>
      </c>
      <c r="AL22" s="4"/>
      <c r="AM22" s="13">
        <v>0.77100000000000002</v>
      </c>
      <c r="AN22" s="13">
        <v>14.217000000000001</v>
      </c>
      <c r="AO22" s="13">
        <v>28.196999999999999</v>
      </c>
    </row>
    <row r="23" spans="1:41" ht="57.6" customHeight="1" thickBot="1" x14ac:dyDescent="0.3">
      <c r="A23" s="21"/>
      <c r="B23" s="22" t="s">
        <v>117</v>
      </c>
      <c r="C23" s="23"/>
      <c r="D23" s="13">
        <f t="shared" si="4"/>
        <v>142.38</v>
      </c>
      <c r="E23" s="4"/>
      <c r="F23" s="20">
        <f t="shared" si="0"/>
        <v>142.38</v>
      </c>
      <c r="G23" s="4"/>
      <c r="H23" s="4"/>
      <c r="I23" s="4"/>
      <c r="J23" s="4"/>
      <c r="K23" s="4"/>
      <c r="L23" s="4"/>
      <c r="M23" s="13">
        <f t="shared" si="5"/>
        <v>142.38</v>
      </c>
      <c r="N23" s="12"/>
      <c r="O23" s="13">
        <f t="shared" si="1"/>
        <v>142.38</v>
      </c>
      <c r="P23" s="13">
        <f t="shared" si="2"/>
        <v>142.38</v>
      </c>
      <c r="Q23" s="13">
        <v>47.46</v>
      </c>
      <c r="R23" s="13">
        <v>47.46</v>
      </c>
      <c r="S23" s="13">
        <v>47.46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4">
        <v>54</v>
      </c>
      <c r="AL23" s="4"/>
      <c r="AM23" s="13"/>
      <c r="AN23" s="13"/>
      <c r="AO23" s="13"/>
    </row>
    <row r="24" spans="1:41" ht="57.6" customHeight="1" thickBot="1" x14ac:dyDescent="0.3">
      <c r="A24" s="21"/>
      <c r="B24" s="22" t="s">
        <v>118</v>
      </c>
      <c r="C24" s="23"/>
      <c r="D24" s="13">
        <f t="shared" si="4"/>
        <v>194.57999999999998</v>
      </c>
      <c r="E24" s="4"/>
      <c r="F24" s="20">
        <f t="shared" si="0"/>
        <v>194.57999999999998</v>
      </c>
      <c r="G24" s="4"/>
      <c r="H24" s="4"/>
      <c r="I24" s="4"/>
      <c r="J24" s="4"/>
      <c r="K24" s="4"/>
      <c r="L24" s="4"/>
      <c r="M24" s="13">
        <f t="shared" si="5"/>
        <v>194.57999999999998</v>
      </c>
      <c r="N24" s="12"/>
      <c r="O24" s="13">
        <f t="shared" si="1"/>
        <v>194.57999999999998</v>
      </c>
      <c r="P24" s="13">
        <f t="shared" si="2"/>
        <v>194.57999999999998</v>
      </c>
      <c r="Q24" s="13">
        <v>64.86</v>
      </c>
      <c r="R24" s="13">
        <v>64.86</v>
      </c>
      <c r="S24" s="13">
        <v>64.86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4">
        <v>54</v>
      </c>
      <c r="AL24" s="4"/>
      <c r="AM24" s="13"/>
      <c r="AN24" s="13"/>
      <c r="AO24" s="13"/>
    </row>
    <row r="25" spans="1:41" ht="57.6" customHeight="1" thickBot="1" x14ac:dyDescent="0.3">
      <c r="A25" s="21"/>
      <c r="B25" s="22" t="s">
        <v>113</v>
      </c>
      <c r="C25" s="23"/>
      <c r="D25" s="13">
        <f t="shared" si="4"/>
        <v>58.320000000000007</v>
      </c>
      <c r="E25" s="4"/>
      <c r="F25" s="20">
        <f t="shared" si="0"/>
        <v>58.320000000000007</v>
      </c>
      <c r="G25" s="4"/>
      <c r="H25" s="4"/>
      <c r="I25" s="4"/>
      <c r="J25" s="4"/>
      <c r="K25" s="4"/>
      <c r="L25" s="4"/>
      <c r="M25" s="13">
        <f t="shared" si="5"/>
        <v>58.320000000000007</v>
      </c>
      <c r="N25" s="12"/>
      <c r="O25" s="13">
        <f t="shared" si="1"/>
        <v>58.320000000000007</v>
      </c>
      <c r="P25" s="13">
        <f t="shared" si="2"/>
        <v>58.320000000000007</v>
      </c>
      <c r="Q25" s="13">
        <v>19.440000000000001</v>
      </c>
      <c r="R25" s="13">
        <v>19.440000000000001</v>
      </c>
      <c r="S25" s="13">
        <v>19.440000000000001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4">
        <v>54</v>
      </c>
      <c r="AL25" s="4"/>
      <c r="AM25" s="13"/>
      <c r="AN25" s="13"/>
      <c r="AO25" s="13"/>
    </row>
    <row r="26" spans="1:41" ht="57.6" customHeight="1" thickBot="1" x14ac:dyDescent="0.3">
      <c r="A26" s="21"/>
      <c r="B26" s="22" t="s">
        <v>114</v>
      </c>
      <c r="C26" s="23"/>
      <c r="D26" s="13">
        <f t="shared" si="4"/>
        <v>40.83</v>
      </c>
      <c r="E26" s="4"/>
      <c r="F26" s="20">
        <f t="shared" si="0"/>
        <v>40.83</v>
      </c>
      <c r="G26" s="4"/>
      <c r="H26" s="4"/>
      <c r="I26" s="4"/>
      <c r="J26" s="4"/>
      <c r="K26" s="4"/>
      <c r="L26" s="4"/>
      <c r="M26" s="13">
        <f t="shared" si="5"/>
        <v>40.83</v>
      </c>
      <c r="N26" s="12"/>
      <c r="O26" s="13">
        <f t="shared" si="1"/>
        <v>40.83</v>
      </c>
      <c r="P26" s="13">
        <f t="shared" si="2"/>
        <v>40.83</v>
      </c>
      <c r="Q26" s="13">
        <v>13.61</v>
      </c>
      <c r="R26" s="13">
        <v>13.61</v>
      </c>
      <c r="S26" s="13">
        <v>13.61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4">
        <v>54</v>
      </c>
      <c r="AL26" s="4"/>
      <c r="AM26" s="13"/>
      <c r="AN26" s="13"/>
      <c r="AO26" s="13"/>
    </row>
    <row r="27" spans="1:41" ht="57.6" customHeight="1" thickBot="1" x14ac:dyDescent="0.3">
      <c r="A27" s="21"/>
      <c r="B27" s="22" t="s">
        <v>115</v>
      </c>
      <c r="C27" s="23"/>
      <c r="D27" s="13">
        <f t="shared" si="4"/>
        <v>40.83</v>
      </c>
      <c r="E27" s="4"/>
      <c r="F27" s="20">
        <f t="shared" si="0"/>
        <v>40.83</v>
      </c>
      <c r="G27" s="4"/>
      <c r="H27" s="4"/>
      <c r="I27" s="4"/>
      <c r="J27" s="4"/>
      <c r="K27" s="4"/>
      <c r="L27" s="4"/>
      <c r="M27" s="13">
        <f t="shared" si="5"/>
        <v>40.83</v>
      </c>
      <c r="N27" s="12"/>
      <c r="O27" s="13">
        <f t="shared" si="1"/>
        <v>40.83</v>
      </c>
      <c r="P27" s="13">
        <f t="shared" si="2"/>
        <v>40.83</v>
      </c>
      <c r="Q27" s="13">
        <v>13.61</v>
      </c>
      <c r="R27" s="13">
        <v>13.61</v>
      </c>
      <c r="S27" s="13">
        <v>13.61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4">
        <v>54</v>
      </c>
      <c r="AL27" s="4"/>
      <c r="AM27" s="13">
        <v>0.35699999999999998</v>
      </c>
      <c r="AN27" s="13">
        <v>6.5620000000000003</v>
      </c>
      <c r="AO27" s="13">
        <v>13.016</v>
      </c>
    </row>
    <row r="28" spans="1:41" ht="15.75" thickBot="1" x14ac:dyDescent="0.3">
      <c r="A28" s="10">
        <v>38353</v>
      </c>
      <c r="B28" s="13"/>
      <c r="C28" s="307" t="s">
        <v>47</v>
      </c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9"/>
    </row>
    <row r="29" spans="1:41" ht="15.75" thickBot="1" x14ac:dyDescent="0.3">
      <c r="A29" s="11"/>
      <c r="B29" s="4"/>
      <c r="C29" s="4"/>
      <c r="D29" s="4"/>
      <c r="E29" s="4" t="s">
        <v>33</v>
      </c>
      <c r="F29" s="4" t="s">
        <v>33</v>
      </c>
      <c r="G29" s="4" t="s">
        <v>33</v>
      </c>
      <c r="H29" s="4" t="s">
        <v>33</v>
      </c>
      <c r="I29" s="4" t="s">
        <v>33</v>
      </c>
      <c r="J29" s="4" t="s">
        <v>33</v>
      </c>
      <c r="K29" s="4" t="s">
        <v>33</v>
      </c>
      <c r="L29" s="4" t="s">
        <v>33</v>
      </c>
      <c r="M29" s="4" t="s">
        <v>33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4"/>
      <c r="AL29" s="4"/>
      <c r="AM29" s="4"/>
      <c r="AN29" s="4"/>
      <c r="AO29" s="4"/>
    </row>
    <row r="30" spans="1:41" ht="15.75" thickBot="1" x14ac:dyDescent="0.3">
      <c r="A30" s="304" t="s">
        <v>48</v>
      </c>
      <c r="B30" s="305"/>
      <c r="C30" s="306"/>
      <c r="D30" s="12"/>
      <c r="E30" s="4"/>
      <c r="F30" s="4"/>
      <c r="G30" s="4"/>
      <c r="H30" s="4"/>
      <c r="I30" s="4"/>
      <c r="J30" s="4"/>
      <c r="K30" s="4"/>
      <c r="L30" s="4"/>
      <c r="M30" s="4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4"/>
      <c r="AL30" s="4"/>
      <c r="AM30" s="4"/>
      <c r="AN30" s="4"/>
      <c r="AO30" s="4"/>
    </row>
    <row r="31" spans="1:41" ht="15.75" thickBot="1" x14ac:dyDescent="0.3">
      <c r="A31" s="10">
        <v>38718</v>
      </c>
      <c r="B31" s="4"/>
      <c r="C31" s="307" t="s">
        <v>49</v>
      </c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8"/>
      <c r="AO31" s="309"/>
    </row>
    <row r="32" spans="1:41" ht="15.75" thickBot="1" x14ac:dyDescent="0.3">
      <c r="A32" s="11"/>
      <c r="B32" s="4"/>
      <c r="C32" s="4"/>
      <c r="D32" s="4"/>
      <c r="E32" s="4" t="s">
        <v>33</v>
      </c>
      <c r="F32" s="4" t="s">
        <v>33</v>
      </c>
      <c r="G32" s="4" t="s">
        <v>33</v>
      </c>
      <c r="H32" s="4" t="s">
        <v>33</v>
      </c>
      <c r="I32" s="4" t="s">
        <v>33</v>
      </c>
      <c r="J32" s="4" t="s">
        <v>33</v>
      </c>
      <c r="K32" s="4" t="s">
        <v>33</v>
      </c>
      <c r="L32" s="4" t="s">
        <v>33</v>
      </c>
      <c r="M32" s="4" t="s">
        <v>33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1" ht="15.75" thickBot="1" x14ac:dyDescent="0.3">
      <c r="A33" s="304" t="s">
        <v>50</v>
      </c>
      <c r="B33" s="305"/>
      <c r="C33" s="306"/>
      <c r="D33" s="4"/>
      <c r="E33" s="4"/>
      <c r="F33" s="4"/>
      <c r="G33" s="4"/>
      <c r="H33" s="4"/>
      <c r="I33" s="4"/>
      <c r="J33" s="4"/>
      <c r="K33" s="4"/>
      <c r="L33" s="4"/>
      <c r="M33" s="4"/>
      <c r="N33" s="12"/>
      <c r="O33" s="12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12"/>
      <c r="AN33" s="12"/>
      <c r="AO33" s="12"/>
    </row>
    <row r="34" spans="1:41" ht="15.75" thickBot="1" x14ac:dyDescent="0.3">
      <c r="A34" s="304" t="s">
        <v>51</v>
      </c>
      <c r="B34" s="305"/>
      <c r="C34" s="306"/>
      <c r="D34" s="4"/>
      <c r="E34" s="4"/>
      <c r="F34" s="4"/>
      <c r="G34" s="4"/>
      <c r="H34" s="4"/>
      <c r="I34" s="4"/>
      <c r="J34" s="4"/>
      <c r="K34" s="4"/>
      <c r="L34" s="4"/>
      <c r="M34" s="4"/>
      <c r="N34" s="12"/>
      <c r="O34" s="1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 ht="15.75" thickBot="1" x14ac:dyDescent="0.3">
      <c r="A35" s="11" t="s">
        <v>52</v>
      </c>
      <c r="B35" s="4"/>
      <c r="C35" s="304" t="s">
        <v>49</v>
      </c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6"/>
    </row>
    <row r="36" spans="1:41" ht="15.75" thickBot="1" x14ac:dyDescent="0.3">
      <c r="A36" s="11" t="s">
        <v>53</v>
      </c>
      <c r="B36" s="4"/>
      <c r="C36" s="307" t="s">
        <v>54</v>
      </c>
      <c r="D36" s="308"/>
      <c r="E36" s="308"/>
      <c r="F36" s="308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9"/>
    </row>
    <row r="37" spans="1:41" ht="15.75" thickBot="1" x14ac:dyDescent="0.3">
      <c r="A37" s="11"/>
      <c r="B37" s="4"/>
      <c r="C37" s="12"/>
      <c r="D37" s="12"/>
      <c r="E37" s="4" t="s">
        <v>33</v>
      </c>
      <c r="F37" s="4" t="s">
        <v>33</v>
      </c>
      <c r="G37" s="4" t="s">
        <v>33</v>
      </c>
      <c r="H37" s="4" t="s">
        <v>33</v>
      </c>
      <c r="I37" s="4" t="s">
        <v>33</v>
      </c>
      <c r="J37" s="4" t="s">
        <v>33</v>
      </c>
      <c r="K37" s="4" t="s">
        <v>33</v>
      </c>
      <c r="L37" s="4" t="s">
        <v>33</v>
      </c>
      <c r="M37" s="4" t="s">
        <v>33</v>
      </c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</row>
    <row r="38" spans="1:41" ht="15.75" thickBot="1" x14ac:dyDescent="0.3">
      <c r="A38" s="304" t="s">
        <v>55</v>
      </c>
      <c r="B38" s="305"/>
      <c r="C38" s="306"/>
      <c r="D38" s="4"/>
      <c r="E38" s="4"/>
      <c r="F38" s="4"/>
      <c r="G38" s="4"/>
      <c r="H38" s="4"/>
      <c r="I38" s="4"/>
      <c r="J38" s="4"/>
      <c r="K38" s="4"/>
      <c r="L38" s="4"/>
      <c r="M38" s="4"/>
      <c r="N38" s="12"/>
      <c r="O38" s="1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 ht="15.75" thickBot="1" x14ac:dyDescent="0.3">
      <c r="A39" s="10">
        <v>37288</v>
      </c>
      <c r="B39" s="4"/>
      <c r="C39" s="307" t="s">
        <v>35</v>
      </c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9"/>
    </row>
    <row r="40" spans="1:41" ht="15.75" thickBot="1" x14ac:dyDescent="0.3">
      <c r="A40" s="11"/>
      <c r="B40" s="4"/>
      <c r="C40" s="4"/>
      <c r="D40" s="4"/>
      <c r="E40" s="4" t="s">
        <v>33</v>
      </c>
      <c r="F40" s="4" t="s">
        <v>33</v>
      </c>
      <c r="G40" s="4" t="s">
        <v>33</v>
      </c>
      <c r="H40" s="4" t="s">
        <v>33</v>
      </c>
      <c r="I40" s="4" t="s">
        <v>33</v>
      </c>
      <c r="J40" s="4" t="s">
        <v>33</v>
      </c>
      <c r="K40" s="4" t="s">
        <v>33</v>
      </c>
      <c r="L40" s="4" t="s">
        <v>33</v>
      </c>
      <c r="M40" s="4" t="s">
        <v>33</v>
      </c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4"/>
      <c r="AL40" s="4"/>
      <c r="AM40" s="4"/>
      <c r="AN40" s="4"/>
      <c r="AO40" s="4"/>
    </row>
    <row r="41" spans="1:41" ht="15.75" thickBot="1" x14ac:dyDescent="0.3">
      <c r="A41" s="304" t="s">
        <v>56</v>
      </c>
      <c r="B41" s="305"/>
      <c r="C41" s="306"/>
      <c r="D41" s="4"/>
      <c r="E41" s="4"/>
      <c r="F41" s="4"/>
      <c r="G41" s="4"/>
      <c r="H41" s="4"/>
      <c r="I41" s="4"/>
      <c r="J41" s="4"/>
      <c r="K41" s="4"/>
      <c r="L41" s="4"/>
      <c r="M41" s="4"/>
      <c r="N41" s="12"/>
      <c r="O41" s="1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 ht="15.75" thickBot="1" x14ac:dyDescent="0.3">
      <c r="A42" s="10">
        <v>37653</v>
      </c>
      <c r="B42" s="4"/>
      <c r="C42" s="307" t="s">
        <v>57</v>
      </c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9"/>
    </row>
    <row r="43" spans="1:41" ht="15.75" thickBot="1" x14ac:dyDescent="0.3">
      <c r="A43" s="11"/>
      <c r="B43" s="4"/>
      <c r="C43" s="12"/>
      <c r="D43" s="12"/>
      <c r="E43" s="4" t="s">
        <v>33</v>
      </c>
      <c r="F43" s="4" t="s">
        <v>33</v>
      </c>
      <c r="G43" s="4" t="s">
        <v>33</v>
      </c>
      <c r="H43" s="4" t="s">
        <v>33</v>
      </c>
      <c r="I43" s="4" t="s">
        <v>33</v>
      </c>
      <c r="J43" s="4" t="s">
        <v>33</v>
      </c>
      <c r="K43" s="4" t="s">
        <v>33</v>
      </c>
      <c r="L43" s="4" t="s">
        <v>33</v>
      </c>
      <c r="M43" s="4" t="s">
        <v>33</v>
      </c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</row>
    <row r="44" spans="1:41" ht="15.75" thickBot="1" x14ac:dyDescent="0.3">
      <c r="A44" s="304" t="s">
        <v>58</v>
      </c>
      <c r="B44" s="305"/>
      <c r="C44" s="306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</row>
    <row r="45" spans="1:41" ht="15.75" thickBot="1" x14ac:dyDescent="0.3">
      <c r="A45" s="10">
        <v>38018</v>
      </c>
      <c r="B45" s="4"/>
      <c r="C45" s="307" t="s">
        <v>59</v>
      </c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9"/>
    </row>
    <row r="46" spans="1:41" ht="15.75" thickBot="1" x14ac:dyDescent="0.3">
      <c r="A46" s="11"/>
      <c r="B46" s="4"/>
      <c r="C46" s="12"/>
      <c r="D46" s="12"/>
      <c r="E46" s="4" t="s">
        <v>33</v>
      </c>
      <c r="F46" s="4" t="s">
        <v>33</v>
      </c>
      <c r="G46" s="4" t="s">
        <v>33</v>
      </c>
      <c r="H46" s="4" t="s">
        <v>33</v>
      </c>
      <c r="I46" s="4" t="s">
        <v>33</v>
      </c>
      <c r="J46" s="4" t="s">
        <v>33</v>
      </c>
      <c r="K46" s="4" t="s">
        <v>33</v>
      </c>
      <c r="L46" s="4" t="s">
        <v>33</v>
      </c>
      <c r="M46" s="4" t="s">
        <v>33</v>
      </c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</row>
    <row r="47" spans="1:41" ht="15.75" thickBot="1" x14ac:dyDescent="0.3">
      <c r="A47" s="304" t="s">
        <v>60</v>
      </c>
      <c r="B47" s="305"/>
      <c r="C47" s="306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</row>
    <row r="48" spans="1:41" ht="15.75" thickBot="1" x14ac:dyDescent="0.3">
      <c r="A48" s="10">
        <v>38384</v>
      </c>
      <c r="B48" s="307" t="s">
        <v>61</v>
      </c>
      <c r="C48" s="308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F48" s="308"/>
      <c r="AG48" s="308"/>
      <c r="AH48" s="308"/>
      <c r="AI48" s="308"/>
      <c r="AJ48" s="308"/>
      <c r="AK48" s="308"/>
      <c r="AL48" s="308"/>
      <c r="AM48" s="308"/>
      <c r="AN48" s="308"/>
      <c r="AO48" s="309"/>
    </row>
    <row r="49" spans="1:41" ht="15.75" thickBot="1" x14ac:dyDescent="0.3">
      <c r="A49" s="11"/>
      <c r="B49" s="4"/>
      <c r="C49" s="4"/>
      <c r="D49" s="4"/>
      <c r="E49" s="4" t="s">
        <v>33</v>
      </c>
      <c r="F49" s="4" t="s">
        <v>33</v>
      </c>
      <c r="G49" s="4" t="s">
        <v>33</v>
      </c>
      <c r="H49" s="4" t="s">
        <v>33</v>
      </c>
      <c r="I49" s="4" t="s">
        <v>33</v>
      </c>
      <c r="J49" s="4" t="s">
        <v>33</v>
      </c>
      <c r="K49" s="4" t="s">
        <v>33</v>
      </c>
      <c r="L49" s="4" t="s">
        <v>33</v>
      </c>
      <c r="M49" s="4" t="s">
        <v>33</v>
      </c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4"/>
      <c r="AL49" s="4"/>
      <c r="AM49" s="4"/>
      <c r="AN49" s="4"/>
      <c r="AO49" s="4"/>
    </row>
    <row r="50" spans="1:41" ht="15.75" thickBot="1" x14ac:dyDescent="0.3">
      <c r="A50" s="304" t="s">
        <v>62</v>
      </c>
      <c r="B50" s="305"/>
      <c r="C50" s="306"/>
      <c r="D50" s="12"/>
      <c r="E50" s="4"/>
      <c r="F50" s="4"/>
      <c r="G50" s="4"/>
      <c r="H50" s="4"/>
      <c r="I50" s="4"/>
      <c r="J50" s="4"/>
      <c r="K50" s="4"/>
      <c r="L50" s="4"/>
      <c r="M50" s="4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4"/>
      <c r="AL50" s="4"/>
      <c r="AM50" s="4"/>
      <c r="AN50" s="4"/>
      <c r="AO50" s="4"/>
    </row>
    <row r="51" spans="1:41" ht="15.75" thickBot="1" x14ac:dyDescent="0.3">
      <c r="A51" s="10">
        <v>38749</v>
      </c>
      <c r="B51" s="307" t="s">
        <v>63</v>
      </c>
      <c r="C51" s="308"/>
      <c r="D51" s="308"/>
      <c r="E51" s="308"/>
      <c r="F51" s="308"/>
      <c r="G51" s="308"/>
      <c r="H51" s="308"/>
      <c r="I51" s="308"/>
      <c r="J51" s="308"/>
      <c r="K51" s="308"/>
      <c r="L51" s="308"/>
      <c r="M51" s="308"/>
      <c r="N51" s="308"/>
      <c r="O51" s="308"/>
      <c r="P51" s="308"/>
      <c r="Q51" s="308"/>
      <c r="R51" s="308"/>
      <c r="S51" s="308"/>
      <c r="T51" s="308"/>
      <c r="U51" s="308"/>
      <c r="V51" s="308"/>
      <c r="W51" s="308"/>
      <c r="X51" s="308"/>
      <c r="Y51" s="308"/>
      <c r="Z51" s="308"/>
      <c r="AA51" s="308"/>
      <c r="AB51" s="308"/>
      <c r="AC51" s="308"/>
      <c r="AD51" s="308"/>
      <c r="AE51" s="308"/>
      <c r="AF51" s="308"/>
      <c r="AG51" s="308"/>
      <c r="AH51" s="308"/>
      <c r="AI51" s="308"/>
      <c r="AJ51" s="308"/>
      <c r="AK51" s="308"/>
      <c r="AL51" s="308"/>
      <c r="AM51" s="308"/>
      <c r="AN51" s="308"/>
      <c r="AO51" s="309"/>
    </row>
    <row r="52" spans="1:41" ht="15.75" thickBot="1" x14ac:dyDescent="0.3">
      <c r="A52" s="11"/>
      <c r="B52" s="4"/>
      <c r="C52" s="4"/>
      <c r="D52" s="4"/>
      <c r="E52" s="4" t="s">
        <v>33</v>
      </c>
      <c r="F52" s="4" t="s">
        <v>33</v>
      </c>
      <c r="G52" s="4" t="s">
        <v>33</v>
      </c>
      <c r="H52" s="4" t="s">
        <v>33</v>
      </c>
      <c r="I52" s="4" t="s">
        <v>33</v>
      </c>
      <c r="J52" s="4" t="s">
        <v>33</v>
      </c>
      <c r="K52" s="4" t="s">
        <v>33</v>
      </c>
      <c r="L52" s="4" t="s">
        <v>33</v>
      </c>
      <c r="M52" s="4" t="s">
        <v>33</v>
      </c>
      <c r="N52" s="12"/>
      <c r="O52" s="1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12"/>
      <c r="AO52" s="12"/>
    </row>
    <row r="53" spans="1:41" ht="15.75" thickBot="1" x14ac:dyDescent="0.3">
      <c r="A53" s="304" t="s">
        <v>64</v>
      </c>
      <c r="B53" s="305"/>
      <c r="C53" s="306"/>
      <c r="D53" s="4"/>
      <c r="E53" s="4"/>
      <c r="F53" s="4"/>
      <c r="G53" s="4"/>
      <c r="H53" s="4"/>
      <c r="I53" s="4"/>
      <c r="J53" s="4"/>
      <c r="K53" s="4"/>
      <c r="L53" s="4"/>
      <c r="M53" s="4"/>
      <c r="N53" s="12"/>
      <c r="O53" s="1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</row>
    <row r="54" spans="1:41" ht="15.75" thickBot="1" x14ac:dyDescent="0.3">
      <c r="A54" s="10">
        <v>39114</v>
      </c>
      <c r="B54" s="307" t="s">
        <v>65</v>
      </c>
      <c r="C54" s="308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308"/>
      <c r="W54" s="308"/>
      <c r="X54" s="308"/>
      <c r="Y54" s="308"/>
      <c r="Z54" s="308"/>
      <c r="AA54" s="308"/>
      <c r="AB54" s="308"/>
      <c r="AC54" s="308"/>
      <c r="AD54" s="308"/>
      <c r="AE54" s="308"/>
      <c r="AF54" s="308"/>
      <c r="AG54" s="308"/>
      <c r="AH54" s="308"/>
      <c r="AI54" s="308"/>
      <c r="AJ54" s="308"/>
      <c r="AK54" s="308"/>
      <c r="AL54" s="308"/>
      <c r="AM54" s="308"/>
      <c r="AN54" s="308"/>
      <c r="AO54" s="309"/>
    </row>
    <row r="55" spans="1:41" ht="15.75" thickBot="1" x14ac:dyDescent="0.3">
      <c r="A55" s="11"/>
      <c r="B55" s="4"/>
      <c r="C55" s="4"/>
      <c r="D55" s="4"/>
      <c r="E55" s="4" t="s">
        <v>33</v>
      </c>
      <c r="F55" s="4" t="s">
        <v>33</v>
      </c>
      <c r="G55" s="4" t="s">
        <v>33</v>
      </c>
      <c r="H55" s="4" t="s">
        <v>33</v>
      </c>
      <c r="I55" s="4" t="s">
        <v>33</v>
      </c>
      <c r="J55" s="4" t="s">
        <v>33</v>
      </c>
      <c r="K55" s="4" t="s">
        <v>33</v>
      </c>
      <c r="L55" s="4" t="s">
        <v>33</v>
      </c>
      <c r="M55" s="4" t="s">
        <v>33</v>
      </c>
      <c r="N55" s="12"/>
      <c r="O55" s="1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1:41" ht="15.75" thickBot="1" x14ac:dyDescent="0.3">
      <c r="A56" s="304" t="s">
        <v>66</v>
      </c>
      <c r="B56" s="305"/>
      <c r="C56" s="306"/>
      <c r="D56" s="4"/>
      <c r="E56" s="4"/>
      <c r="F56" s="4"/>
      <c r="G56" s="4"/>
      <c r="H56" s="4"/>
      <c r="I56" s="4"/>
      <c r="J56" s="4"/>
      <c r="K56" s="4"/>
      <c r="L56" s="4"/>
      <c r="M56" s="4"/>
      <c r="N56" s="12"/>
      <c r="O56" s="1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</row>
    <row r="57" spans="1:41" ht="15.75" thickBot="1" x14ac:dyDescent="0.3">
      <c r="A57" s="10">
        <v>39479</v>
      </c>
      <c r="B57" s="307" t="s">
        <v>67</v>
      </c>
      <c r="C57" s="308"/>
      <c r="D57" s="308"/>
      <c r="E57" s="308"/>
      <c r="F57" s="308"/>
      <c r="G57" s="308"/>
      <c r="H57" s="308"/>
      <c r="I57" s="308"/>
      <c r="J57" s="308"/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8"/>
      <c r="AH57" s="308"/>
      <c r="AI57" s="308"/>
      <c r="AJ57" s="308"/>
      <c r="AK57" s="308"/>
      <c r="AL57" s="308"/>
      <c r="AM57" s="308"/>
      <c r="AN57" s="308"/>
      <c r="AO57" s="309"/>
    </row>
    <row r="58" spans="1:41" ht="15.75" thickBot="1" x14ac:dyDescent="0.3">
      <c r="A58" s="11"/>
      <c r="B58" s="12"/>
      <c r="C58" s="12"/>
      <c r="D58" s="4"/>
      <c r="E58" s="4" t="s">
        <v>33</v>
      </c>
      <c r="F58" s="4" t="s">
        <v>33</v>
      </c>
      <c r="G58" s="4" t="s">
        <v>33</v>
      </c>
      <c r="H58" s="4" t="s">
        <v>33</v>
      </c>
      <c r="I58" s="4" t="s">
        <v>33</v>
      </c>
      <c r="J58" s="4" t="s">
        <v>33</v>
      </c>
      <c r="K58" s="4" t="s">
        <v>33</v>
      </c>
      <c r="L58" s="4" t="s">
        <v>33</v>
      </c>
      <c r="M58" s="4" t="s">
        <v>33</v>
      </c>
      <c r="N58" s="12"/>
      <c r="O58" s="1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1:41" ht="15.75" thickBot="1" x14ac:dyDescent="0.3">
      <c r="A59" s="304" t="s">
        <v>68</v>
      </c>
      <c r="B59" s="305"/>
      <c r="C59" s="306"/>
      <c r="D59" s="4"/>
      <c r="E59" s="4"/>
      <c r="F59" s="4"/>
      <c r="G59" s="4"/>
      <c r="H59" s="4"/>
      <c r="I59" s="4"/>
      <c r="J59" s="4"/>
      <c r="K59" s="4"/>
      <c r="L59" s="4"/>
      <c r="M59" s="4"/>
      <c r="N59" s="12"/>
      <c r="O59" s="1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1:41" ht="15.75" thickBot="1" x14ac:dyDescent="0.3">
      <c r="A60" s="304" t="s">
        <v>69</v>
      </c>
      <c r="B60" s="305"/>
      <c r="C60" s="306"/>
      <c r="D60" s="4"/>
      <c r="E60" s="4"/>
      <c r="F60" s="4"/>
      <c r="G60" s="4"/>
      <c r="H60" s="4"/>
      <c r="I60" s="4"/>
      <c r="J60" s="4"/>
      <c r="K60" s="4"/>
      <c r="L60" s="4"/>
      <c r="M60" s="4"/>
      <c r="N60" s="12"/>
      <c r="O60" s="1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1:41" ht="15.75" thickBot="1" x14ac:dyDescent="0.3">
      <c r="A61" s="304" t="s">
        <v>70</v>
      </c>
      <c r="B61" s="305"/>
      <c r="C61" s="306"/>
      <c r="D61" s="4"/>
      <c r="E61" s="4"/>
      <c r="F61" s="4"/>
      <c r="G61" s="4"/>
      <c r="H61" s="4"/>
      <c r="I61" s="4"/>
      <c r="J61" s="4"/>
      <c r="K61" s="4"/>
      <c r="L61" s="4"/>
      <c r="M61" s="4"/>
      <c r="N61" s="12"/>
      <c r="O61" s="1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12"/>
      <c r="AN61" s="4"/>
      <c r="AO61" s="4"/>
    </row>
    <row r="62" spans="1:41" ht="15.75" thickBot="1" x14ac:dyDescent="0.3">
      <c r="A62" s="6" t="s">
        <v>71</v>
      </c>
      <c r="B62" s="4"/>
      <c r="C62" s="304" t="s">
        <v>72</v>
      </c>
      <c r="D62" s="305"/>
      <c r="E62" s="305"/>
      <c r="F62" s="305"/>
      <c r="G62" s="305"/>
      <c r="H62" s="305"/>
      <c r="I62" s="305"/>
      <c r="J62" s="305"/>
      <c r="K62" s="305"/>
      <c r="L62" s="305"/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305"/>
      <c r="AH62" s="305"/>
      <c r="AI62" s="305"/>
      <c r="AJ62" s="305"/>
      <c r="AK62" s="305"/>
      <c r="AL62" s="305"/>
      <c r="AM62" s="305"/>
      <c r="AN62" s="305"/>
      <c r="AO62" s="306"/>
    </row>
    <row r="63" spans="1:41" ht="15.75" thickBot="1" x14ac:dyDescent="0.3">
      <c r="A63" s="11" t="s">
        <v>73</v>
      </c>
      <c r="B63" s="4"/>
      <c r="C63" s="304" t="s">
        <v>74</v>
      </c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  <c r="AD63" s="305"/>
      <c r="AE63" s="305"/>
      <c r="AF63" s="305"/>
      <c r="AG63" s="305"/>
      <c r="AH63" s="305"/>
      <c r="AI63" s="305"/>
      <c r="AJ63" s="305"/>
      <c r="AK63" s="305"/>
      <c r="AL63" s="305"/>
      <c r="AM63" s="305"/>
      <c r="AN63" s="305"/>
      <c r="AO63" s="306"/>
    </row>
    <row r="64" spans="1:41" ht="15.75" thickBot="1" x14ac:dyDescent="0.3">
      <c r="A64" s="10">
        <v>36893</v>
      </c>
      <c r="B64" s="4"/>
      <c r="C64" s="307" t="s">
        <v>32</v>
      </c>
      <c r="D64" s="308"/>
      <c r="E64" s="308"/>
      <c r="F64" s="308"/>
      <c r="G64" s="308"/>
      <c r="H64" s="308"/>
      <c r="I64" s="308"/>
      <c r="J64" s="308"/>
      <c r="K64" s="308"/>
      <c r="L64" s="308"/>
      <c r="M64" s="308"/>
      <c r="N64" s="308"/>
      <c r="O64" s="308"/>
      <c r="P64" s="308"/>
      <c r="Q64" s="308"/>
      <c r="R64" s="308"/>
      <c r="S64" s="308"/>
      <c r="T64" s="308"/>
      <c r="U64" s="308"/>
      <c r="V64" s="308"/>
      <c r="W64" s="308"/>
      <c r="X64" s="308"/>
      <c r="Y64" s="308"/>
      <c r="Z64" s="308"/>
      <c r="AA64" s="308"/>
      <c r="AB64" s="308"/>
      <c r="AC64" s="308"/>
      <c r="AD64" s="308"/>
      <c r="AE64" s="308"/>
      <c r="AF64" s="308"/>
      <c r="AG64" s="308"/>
      <c r="AH64" s="308"/>
      <c r="AI64" s="308"/>
      <c r="AJ64" s="308"/>
      <c r="AK64" s="308"/>
      <c r="AL64" s="308"/>
      <c r="AM64" s="308"/>
      <c r="AN64" s="308"/>
      <c r="AO64" s="309"/>
    </row>
    <row r="65" spans="1:41" ht="15.75" thickBot="1" x14ac:dyDescent="0.3">
      <c r="A65" s="11"/>
      <c r="B65" s="4"/>
      <c r="C65" s="4"/>
      <c r="D65" s="12"/>
      <c r="E65" s="4" t="s">
        <v>33</v>
      </c>
      <c r="F65" s="4" t="s">
        <v>33</v>
      </c>
      <c r="G65" s="4" t="s">
        <v>33</v>
      </c>
      <c r="H65" s="4" t="s">
        <v>33</v>
      </c>
      <c r="I65" s="4" t="s">
        <v>33</v>
      </c>
      <c r="J65" s="4" t="s">
        <v>33</v>
      </c>
      <c r="K65" s="4" t="s">
        <v>33</v>
      </c>
      <c r="L65" s="4" t="s">
        <v>33</v>
      </c>
      <c r="M65" s="4" t="s">
        <v>33</v>
      </c>
      <c r="N65" s="4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4"/>
      <c r="AL65" s="4"/>
      <c r="AM65" s="4"/>
      <c r="AN65" s="4"/>
      <c r="AO65" s="4"/>
    </row>
    <row r="66" spans="1:41" ht="15.75" thickBot="1" x14ac:dyDescent="0.3">
      <c r="A66" s="304" t="s">
        <v>75</v>
      </c>
      <c r="B66" s="305"/>
      <c r="C66" s="306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4"/>
      <c r="AL66" s="4"/>
      <c r="AM66" s="4"/>
      <c r="AN66" s="4"/>
      <c r="AO66" s="4"/>
    </row>
    <row r="67" spans="1:41" ht="15.75" thickBot="1" x14ac:dyDescent="0.3">
      <c r="A67" s="10">
        <v>37258</v>
      </c>
      <c r="B67" s="307" t="s">
        <v>35</v>
      </c>
      <c r="C67" s="308"/>
      <c r="D67" s="308"/>
      <c r="E67" s="308"/>
      <c r="F67" s="308"/>
      <c r="G67" s="308"/>
      <c r="H67" s="308"/>
      <c r="I67" s="308"/>
      <c r="J67" s="308"/>
      <c r="K67" s="308"/>
      <c r="L67" s="308"/>
      <c r="M67" s="308"/>
      <c r="N67" s="308"/>
      <c r="O67" s="308"/>
      <c r="P67" s="308"/>
      <c r="Q67" s="308"/>
      <c r="R67" s="308"/>
      <c r="S67" s="308"/>
      <c r="T67" s="308"/>
      <c r="U67" s="308"/>
      <c r="V67" s="308"/>
      <c r="W67" s="308"/>
      <c r="X67" s="308"/>
      <c r="Y67" s="308"/>
      <c r="Z67" s="308"/>
      <c r="AA67" s="308"/>
      <c r="AB67" s="308"/>
      <c r="AC67" s="308"/>
      <c r="AD67" s="308"/>
      <c r="AE67" s="308"/>
      <c r="AF67" s="308"/>
      <c r="AG67" s="308"/>
      <c r="AH67" s="308"/>
      <c r="AI67" s="308"/>
      <c r="AJ67" s="308"/>
      <c r="AK67" s="308"/>
      <c r="AL67" s="308"/>
      <c r="AM67" s="308"/>
      <c r="AN67" s="308"/>
      <c r="AO67" s="309"/>
    </row>
    <row r="68" spans="1:41" ht="15.75" thickBot="1" x14ac:dyDescent="0.3">
      <c r="A68" s="11"/>
      <c r="B68" s="4"/>
      <c r="C68" s="4"/>
      <c r="D68" s="4"/>
      <c r="E68" s="4" t="s">
        <v>33</v>
      </c>
      <c r="F68" s="4" t="s">
        <v>33</v>
      </c>
      <c r="G68" s="4" t="s">
        <v>33</v>
      </c>
      <c r="H68" s="4" t="s">
        <v>33</v>
      </c>
      <c r="I68" s="4" t="s">
        <v>33</v>
      </c>
      <c r="J68" s="4" t="s">
        <v>33</v>
      </c>
      <c r="K68" s="4" t="s">
        <v>33</v>
      </c>
      <c r="L68" s="4" t="s">
        <v>33</v>
      </c>
      <c r="M68" s="4" t="s">
        <v>33</v>
      </c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4"/>
      <c r="AL68" s="4"/>
      <c r="AM68" s="4"/>
      <c r="AN68" s="4"/>
      <c r="AO68" s="4"/>
    </row>
    <row r="69" spans="1:41" ht="15.75" thickBot="1" x14ac:dyDescent="0.3">
      <c r="A69" s="304" t="s">
        <v>76</v>
      </c>
      <c r="B69" s="305"/>
      <c r="C69" s="306"/>
      <c r="D69" s="12"/>
      <c r="E69" s="4"/>
      <c r="F69" s="4"/>
      <c r="G69" s="4"/>
      <c r="H69" s="4"/>
      <c r="I69" s="4"/>
      <c r="J69" s="4"/>
      <c r="K69" s="4"/>
      <c r="L69" s="4"/>
      <c r="M69" s="4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4"/>
      <c r="AL69" s="4"/>
      <c r="AM69" s="4"/>
      <c r="AN69" s="4"/>
      <c r="AO69" s="4"/>
    </row>
    <row r="70" spans="1:41" ht="15.75" thickBot="1" x14ac:dyDescent="0.3">
      <c r="A70" s="10">
        <v>37623</v>
      </c>
      <c r="B70" s="307" t="s">
        <v>47</v>
      </c>
      <c r="C70" s="308"/>
      <c r="D70" s="308"/>
      <c r="E70" s="308"/>
      <c r="F70" s="308"/>
      <c r="G70" s="308"/>
      <c r="H70" s="308"/>
      <c r="I70" s="308"/>
      <c r="J70" s="308"/>
      <c r="K70" s="308"/>
      <c r="L70" s="308"/>
      <c r="M70" s="308"/>
      <c r="N70" s="308"/>
      <c r="O70" s="308"/>
      <c r="P70" s="308"/>
      <c r="Q70" s="308"/>
      <c r="R70" s="308"/>
      <c r="S70" s="308"/>
      <c r="T70" s="308"/>
      <c r="U70" s="308"/>
      <c r="V70" s="308"/>
      <c r="W70" s="308"/>
      <c r="X70" s="308"/>
      <c r="Y70" s="308"/>
      <c r="Z70" s="308"/>
      <c r="AA70" s="308"/>
      <c r="AB70" s="308"/>
      <c r="AC70" s="308"/>
      <c r="AD70" s="308"/>
      <c r="AE70" s="308"/>
      <c r="AF70" s="308"/>
      <c r="AG70" s="308"/>
      <c r="AH70" s="308"/>
      <c r="AI70" s="308"/>
      <c r="AJ70" s="308"/>
      <c r="AK70" s="308"/>
      <c r="AL70" s="308"/>
      <c r="AM70" s="308"/>
      <c r="AN70" s="308"/>
      <c r="AO70" s="309"/>
    </row>
    <row r="71" spans="1:41" ht="15.75" thickBot="1" x14ac:dyDescent="0.3">
      <c r="A71" s="11"/>
      <c r="B71" s="4"/>
      <c r="C71" s="4"/>
      <c r="D71" s="4"/>
      <c r="E71" s="4" t="s">
        <v>33</v>
      </c>
      <c r="F71" s="4" t="s">
        <v>33</v>
      </c>
      <c r="G71" s="4" t="s">
        <v>33</v>
      </c>
      <c r="H71" s="4" t="s">
        <v>33</v>
      </c>
      <c r="I71" s="4" t="s">
        <v>33</v>
      </c>
      <c r="J71" s="4" t="s">
        <v>33</v>
      </c>
      <c r="K71" s="4" t="s">
        <v>33</v>
      </c>
      <c r="L71" s="4" t="s">
        <v>33</v>
      </c>
      <c r="M71" s="4" t="s">
        <v>33</v>
      </c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4"/>
      <c r="AL71" s="4"/>
      <c r="AM71" s="4"/>
      <c r="AN71" s="4"/>
      <c r="AO71" s="4"/>
    </row>
    <row r="72" spans="1:41" ht="15.75" thickBot="1" x14ac:dyDescent="0.3">
      <c r="A72" s="304" t="s">
        <v>77</v>
      </c>
      <c r="B72" s="305"/>
      <c r="C72" s="306"/>
      <c r="D72" s="12"/>
      <c r="E72" s="4"/>
      <c r="F72" s="4"/>
      <c r="G72" s="4"/>
      <c r="H72" s="4"/>
      <c r="I72" s="4"/>
      <c r="J72" s="4"/>
      <c r="K72" s="4"/>
      <c r="L72" s="4"/>
      <c r="M72" s="4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4"/>
      <c r="AL72" s="4"/>
      <c r="AM72" s="4"/>
      <c r="AN72" s="4"/>
      <c r="AO72" s="4"/>
    </row>
    <row r="73" spans="1:41" ht="15.75" thickBot="1" x14ac:dyDescent="0.3">
      <c r="A73" s="10">
        <v>37988</v>
      </c>
      <c r="B73" s="307" t="s">
        <v>49</v>
      </c>
      <c r="C73" s="308"/>
      <c r="D73" s="308"/>
      <c r="E73" s="308"/>
      <c r="F73" s="308"/>
      <c r="G73" s="308"/>
      <c r="H73" s="308"/>
      <c r="I73" s="308"/>
      <c r="J73" s="308"/>
      <c r="K73" s="308"/>
      <c r="L73" s="308"/>
      <c r="M73" s="308"/>
      <c r="N73" s="308"/>
      <c r="O73" s="308"/>
      <c r="P73" s="308"/>
      <c r="Q73" s="308"/>
      <c r="R73" s="308"/>
      <c r="S73" s="308"/>
      <c r="T73" s="308"/>
      <c r="U73" s="308"/>
      <c r="V73" s="308"/>
      <c r="W73" s="308"/>
      <c r="X73" s="308"/>
      <c r="Y73" s="308"/>
      <c r="Z73" s="308"/>
      <c r="AA73" s="308"/>
      <c r="AB73" s="308"/>
      <c r="AC73" s="308"/>
      <c r="AD73" s="308"/>
      <c r="AE73" s="308"/>
      <c r="AF73" s="308"/>
      <c r="AG73" s="308"/>
      <c r="AH73" s="308"/>
      <c r="AI73" s="308"/>
      <c r="AJ73" s="308"/>
      <c r="AK73" s="308"/>
      <c r="AL73" s="308"/>
      <c r="AM73" s="308"/>
      <c r="AN73" s="308"/>
      <c r="AO73" s="309"/>
    </row>
    <row r="74" spans="1:41" ht="15.75" thickBot="1" x14ac:dyDescent="0.3">
      <c r="A74" s="11"/>
      <c r="B74" s="12"/>
      <c r="C74" s="12"/>
      <c r="D74" s="12"/>
      <c r="E74" s="4" t="s">
        <v>33</v>
      </c>
      <c r="F74" s="4" t="s">
        <v>33</v>
      </c>
      <c r="G74" s="4" t="s">
        <v>33</v>
      </c>
      <c r="H74" s="4" t="s">
        <v>33</v>
      </c>
      <c r="I74" s="4" t="s">
        <v>33</v>
      </c>
      <c r="J74" s="4" t="s">
        <v>33</v>
      </c>
      <c r="K74" s="4" t="s">
        <v>33</v>
      </c>
      <c r="L74" s="4" t="s">
        <v>33</v>
      </c>
      <c r="M74" s="4" t="s">
        <v>33</v>
      </c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</row>
    <row r="75" spans="1:41" ht="15.75" thickBot="1" x14ac:dyDescent="0.3">
      <c r="A75" s="34"/>
      <c r="B75" s="19"/>
      <c r="C75" s="12"/>
      <c r="D75" s="12"/>
      <c r="E75" s="4"/>
      <c r="F75" s="4"/>
      <c r="G75" s="4"/>
      <c r="H75" s="4"/>
      <c r="I75" s="4"/>
      <c r="J75" s="4"/>
      <c r="K75" s="4"/>
      <c r="L75" s="4"/>
      <c r="M75" s="4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</row>
    <row r="76" spans="1:41" ht="15.75" thickBot="1" x14ac:dyDescent="0.3">
      <c r="A76" s="34"/>
      <c r="B76" s="19"/>
      <c r="C76" s="12"/>
      <c r="D76" s="12"/>
      <c r="E76" s="4"/>
      <c r="F76" s="4"/>
      <c r="G76" s="4"/>
      <c r="H76" s="4"/>
      <c r="I76" s="4"/>
      <c r="J76" s="4"/>
      <c r="K76" s="4"/>
      <c r="L76" s="4"/>
      <c r="M76" s="4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</row>
    <row r="77" spans="1:41" ht="15.75" thickBot="1" x14ac:dyDescent="0.3">
      <c r="A77" s="304" t="s">
        <v>78</v>
      </c>
      <c r="B77" s="305"/>
      <c r="C77" s="306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</row>
    <row r="78" spans="1:41" ht="15.75" thickBot="1" x14ac:dyDescent="0.3">
      <c r="A78" s="304" t="s">
        <v>79</v>
      </c>
      <c r="B78" s="305"/>
      <c r="C78" s="306"/>
      <c r="D78" s="12"/>
      <c r="E78" s="4"/>
      <c r="F78" s="4"/>
      <c r="G78" s="4"/>
      <c r="H78" s="4"/>
      <c r="I78" s="4"/>
      <c r="J78" s="4"/>
      <c r="K78" s="4"/>
      <c r="L78" s="4"/>
      <c r="M78" s="4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4"/>
      <c r="AL78" s="4"/>
      <c r="AM78" s="4"/>
      <c r="AN78" s="4"/>
      <c r="AO78" s="4"/>
    </row>
    <row r="79" spans="1:41" ht="15.75" thickBot="1" x14ac:dyDescent="0.3">
      <c r="A79" s="11" t="s">
        <v>80</v>
      </c>
      <c r="B79" s="307" t="s">
        <v>49</v>
      </c>
      <c r="C79" s="308"/>
      <c r="D79" s="308"/>
      <c r="E79" s="308"/>
      <c r="F79" s="308"/>
      <c r="G79" s="308"/>
      <c r="H79" s="308"/>
      <c r="I79" s="308"/>
      <c r="J79" s="308"/>
      <c r="K79" s="308"/>
      <c r="L79" s="308"/>
      <c r="M79" s="308"/>
      <c r="N79" s="308"/>
      <c r="O79" s="308"/>
      <c r="P79" s="308"/>
      <c r="Q79" s="308"/>
      <c r="R79" s="308"/>
      <c r="S79" s="308"/>
      <c r="T79" s="308"/>
      <c r="U79" s="308"/>
      <c r="V79" s="308"/>
      <c r="W79" s="308"/>
      <c r="X79" s="308"/>
      <c r="Y79" s="308"/>
      <c r="Z79" s="308"/>
      <c r="AA79" s="308"/>
      <c r="AB79" s="308"/>
      <c r="AC79" s="308"/>
      <c r="AD79" s="308"/>
      <c r="AE79" s="308"/>
      <c r="AF79" s="308"/>
      <c r="AG79" s="308"/>
      <c r="AH79" s="308"/>
      <c r="AI79" s="308"/>
      <c r="AJ79" s="308"/>
      <c r="AK79" s="308"/>
      <c r="AL79" s="308"/>
      <c r="AM79" s="308"/>
      <c r="AN79" s="308"/>
      <c r="AO79" s="309"/>
    </row>
    <row r="80" spans="1:41" ht="15.75" thickBot="1" x14ac:dyDescent="0.3">
      <c r="A80" s="11" t="s">
        <v>81</v>
      </c>
      <c r="B80" s="307" t="s">
        <v>32</v>
      </c>
      <c r="C80" s="308"/>
      <c r="D80" s="308"/>
      <c r="E80" s="308"/>
      <c r="F80" s="308"/>
      <c r="G80" s="308"/>
      <c r="H80" s="308"/>
      <c r="I80" s="308"/>
      <c r="J80" s="308"/>
      <c r="K80" s="308"/>
      <c r="L80" s="308"/>
      <c r="M80" s="308"/>
      <c r="N80" s="308"/>
      <c r="O80" s="308"/>
      <c r="P80" s="308"/>
      <c r="Q80" s="308"/>
      <c r="R80" s="308"/>
      <c r="S80" s="308"/>
      <c r="T80" s="308"/>
      <c r="U80" s="308"/>
      <c r="V80" s="308"/>
      <c r="W80" s="308"/>
      <c r="X80" s="308"/>
      <c r="Y80" s="308"/>
      <c r="Z80" s="308"/>
      <c r="AA80" s="308"/>
      <c r="AB80" s="308"/>
      <c r="AC80" s="308"/>
      <c r="AD80" s="308"/>
      <c r="AE80" s="308"/>
      <c r="AF80" s="308"/>
      <c r="AG80" s="308"/>
      <c r="AH80" s="308"/>
      <c r="AI80" s="308"/>
      <c r="AJ80" s="308"/>
      <c r="AK80" s="308"/>
      <c r="AL80" s="308"/>
      <c r="AM80" s="308"/>
      <c r="AN80" s="308"/>
      <c r="AO80" s="309"/>
    </row>
    <row r="81" spans="1:41" ht="15.75" thickBot="1" x14ac:dyDescent="0.3">
      <c r="A81" s="11"/>
      <c r="B81" s="4"/>
      <c r="C81" s="12"/>
      <c r="D81" s="12"/>
      <c r="E81" s="4" t="s">
        <v>33</v>
      </c>
      <c r="F81" s="4" t="s">
        <v>33</v>
      </c>
      <c r="G81" s="4" t="s">
        <v>33</v>
      </c>
      <c r="H81" s="4" t="s">
        <v>33</v>
      </c>
      <c r="I81" s="4" t="s">
        <v>33</v>
      </c>
      <c r="J81" s="4" t="s">
        <v>33</v>
      </c>
      <c r="K81" s="4" t="s">
        <v>33</v>
      </c>
      <c r="L81" s="4" t="s">
        <v>33</v>
      </c>
      <c r="M81" s="4" t="s">
        <v>33</v>
      </c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</row>
    <row r="82" spans="1:41" ht="15.75" thickBot="1" x14ac:dyDescent="0.3">
      <c r="A82" s="304" t="s">
        <v>82</v>
      </c>
      <c r="B82" s="305"/>
      <c r="C82" s="306"/>
      <c r="D82" s="12"/>
      <c r="E82" s="4"/>
      <c r="F82" s="4"/>
      <c r="G82" s="4"/>
      <c r="H82" s="4"/>
      <c r="I82" s="4"/>
      <c r="J82" s="4"/>
      <c r="K82" s="4"/>
      <c r="L82" s="4"/>
      <c r="M82" s="4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4"/>
      <c r="AL82" s="4"/>
      <c r="AM82" s="4"/>
      <c r="AN82" s="12"/>
      <c r="AO82" s="12"/>
    </row>
    <row r="83" spans="1:41" ht="15.75" thickBot="1" x14ac:dyDescent="0.3">
      <c r="A83" s="10">
        <v>37289</v>
      </c>
      <c r="B83" s="307" t="s">
        <v>35</v>
      </c>
      <c r="C83" s="308"/>
      <c r="D83" s="308"/>
      <c r="E83" s="308"/>
      <c r="F83" s="308"/>
      <c r="G83" s="308"/>
      <c r="H83" s="308"/>
      <c r="I83" s="308"/>
      <c r="J83" s="308"/>
      <c r="K83" s="308"/>
      <c r="L83" s="308"/>
      <c r="M83" s="308"/>
      <c r="N83" s="308"/>
      <c r="O83" s="308"/>
      <c r="P83" s="308"/>
      <c r="Q83" s="308"/>
      <c r="R83" s="308"/>
      <c r="S83" s="308"/>
      <c r="T83" s="308"/>
      <c r="U83" s="308"/>
      <c r="V83" s="308"/>
      <c r="W83" s="308"/>
      <c r="X83" s="308"/>
      <c r="Y83" s="308"/>
      <c r="Z83" s="308"/>
      <c r="AA83" s="308"/>
      <c r="AB83" s="308"/>
      <c r="AC83" s="308"/>
      <c r="AD83" s="308"/>
      <c r="AE83" s="308"/>
      <c r="AF83" s="308"/>
      <c r="AG83" s="308"/>
      <c r="AH83" s="308"/>
      <c r="AI83" s="308"/>
      <c r="AJ83" s="308"/>
      <c r="AK83" s="308"/>
      <c r="AL83" s="308"/>
      <c r="AM83" s="308"/>
      <c r="AN83" s="308"/>
      <c r="AO83" s="309"/>
    </row>
    <row r="84" spans="1:41" ht="15.75" thickBot="1" x14ac:dyDescent="0.3">
      <c r="A84" s="11"/>
      <c r="B84" s="4"/>
      <c r="C84" s="4"/>
      <c r="D84" s="4"/>
      <c r="E84" s="4" t="s">
        <v>33</v>
      </c>
      <c r="F84" s="4" t="s">
        <v>33</v>
      </c>
      <c r="G84" s="4" t="s">
        <v>33</v>
      </c>
      <c r="H84" s="4" t="s">
        <v>33</v>
      </c>
      <c r="I84" s="4" t="s">
        <v>33</v>
      </c>
      <c r="J84" s="4" t="s">
        <v>33</v>
      </c>
      <c r="K84" s="4" t="s">
        <v>33</v>
      </c>
      <c r="L84" s="4" t="s">
        <v>33</v>
      </c>
      <c r="M84" s="4" t="s">
        <v>33</v>
      </c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4"/>
      <c r="AL84" s="4"/>
      <c r="AM84" s="4"/>
      <c r="AN84" s="12"/>
      <c r="AO84" s="12"/>
    </row>
    <row r="85" spans="1:41" ht="15.75" thickBot="1" x14ac:dyDescent="0.3">
      <c r="A85" s="304" t="s">
        <v>83</v>
      </c>
      <c r="B85" s="305"/>
      <c r="C85" s="306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12"/>
      <c r="AO85" s="12"/>
    </row>
    <row r="86" spans="1:41" ht="15.75" thickBot="1" x14ac:dyDescent="0.3">
      <c r="A86" s="10">
        <v>37654</v>
      </c>
      <c r="B86" s="307" t="s">
        <v>84</v>
      </c>
      <c r="C86" s="308"/>
      <c r="D86" s="308"/>
      <c r="E86" s="308"/>
      <c r="F86" s="308"/>
      <c r="G86" s="308"/>
      <c r="H86" s="308"/>
      <c r="I86" s="308"/>
      <c r="J86" s="308"/>
      <c r="K86" s="308"/>
      <c r="L86" s="308"/>
      <c r="M86" s="308"/>
      <c r="N86" s="308"/>
      <c r="O86" s="308"/>
      <c r="P86" s="308"/>
      <c r="Q86" s="308"/>
      <c r="R86" s="308"/>
      <c r="S86" s="308"/>
      <c r="T86" s="308"/>
      <c r="U86" s="308"/>
      <c r="V86" s="308"/>
      <c r="W86" s="308"/>
      <c r="X86" s="308"/>
      <c r="Y86" s="308"/>
      <c r="Z86" s="308"/>
      <c r="AA86" s="308"/>
      <c r="AB86" s="308"/>
      <c r="AC86" s="308"/>
      <c r="AD86" s="308"/>
      <c r="AE86" s="308"/>
      <c r="AF86" s="308"/>
      <c r="AG86" s="308"/>
      <c r="AH86" s="308"/>
      <c r="AI86" s="308"/>
      <c r="AJ86" s="308"/>
      <c r="AK86" s="308"/>
      <c r="AL86" s="308"/>
      <c r="AM86" s="308"/>
      <c r="AN86" s="308"/>
      <c r="AO86" s="309"/>
    </row>
    <row r="87" spans="1:41" ht="15.75" thickBot="1" x14ac:dyDescent="0.3">
      <c r="A87" s="11"/>
      <c r="B87" s="4"/>
      <c r="C87" s="4"/>
      <c r="D87" s="4"/>
      <c r="E87" s="4" t="s">
        <v>33</v>
      </c>
      <c r="F87" s="4" t="s">
        <v>33</v>
      </c>
      <c r="G87" s="4" t="s">
        <v>33</v>
      </c>
      <c r="H87" s="4" t="s">
        <v>33</v>
      </c>
      <c r="I87" s="4" t="s">
        <v>33</v>
      </c>
      <c r="J87" s="4" t="s">
        <v>33</v>
      </c>
      <c r="K87" s="4" t="s">
        <v>33</v>
      </c>
      <c r="L87" s="4" t="s">
        <v>33</v>
      </c>
      <c r="M87" s="4" t="s">
        <v>33</v>
      </c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4"/>
      <c r="AL87" s="4"/>
      <c r="AM87" s="4"/>
      <c r="AN87" s="12"/>
      <c r="AO87" s="12"/>
    </row>
    <row r="88" spans="1:41" ht="15.75" thickBot="1" x14ac:dyDescent="0.3">
      <c r="A88" s="304" t="s">
        <v>85</v>
      </c>
      <c r="B88" s="305"/>
      <c r="C88" s="306"/>
      <c r="D88" s="12"/>
      <c r="E88" s="4"/>
      <c r="F88" s="4"/>
      <c r="G88" s="4"/>
      <c r="H88" s="4"/>
      <c r="I88" s="4"/>
      <c r="J88" s="4"/>
      <c r="K88" s="4"/>
      <c r="L88" s="4"/>
      <c r="M88" s="4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4"/>
      <c r="AL88" s="4"/>
      <c r="AM88" s="4"/>
      <c r="AN88" s="12"/>
      <c r="AO88" s="12"/>
    </row>
    <row r="89" spans="1:41" ht="15.75" thickBot="1" x14ac:dyDescent="0.3">
      <c r="A89" s="304" t="s">
        <v>86</v>
      </c>
      <c r="B89" s="305"/>
      <c r="C89" s="306"/>
      <c r="D89" s="12"/>
      <c r="E89" s="4"/>
      <c r="F89" s="4"/>
      <c r="G89" s="4"/>
      <c r="H89" s="4"/>
      <c r="I89" s="4"/>
      <c r="J89" s="4"/>
      <c r="K89" s="4"/>
      <c r="L89" s="4"/>
      <c r="M89" s="4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4"/>
      <c r="AL89" s="4"/>
      <c r="AM89" s="4"/>
      <c r="AN89" s="12"/>
      <c r="AO89" s="12"/>
    </row>
    <row r="90" spans="1:41" ht="15.75" thickBot="1" x14ac:dyDescent="0.3">
      <c r="A90" s="10">
        <v>38385</v>
      </c>
      <c r="B90" s="307" t="s">
        <v>47</v>
      </c>
      <c r="C90" s="308"/>
      <c r="D90" s="308"/>
      <c r="E90" s="308"/>
      <c r="F90" s="308"/>
      <c r="G90" s="308"/>
      <c r="H90" s="308"/>
      <c r="I90" s="308"/>
      <c r="J90" s="308"/>
      <c r="K90" s="308"/>
      <c r="L90" s="308"/>
      <c r="M90" s="308"/>
      <c r="N90" s="308"/>
      <c r="O90" s="308"/>
      <c r="P90" s="308"/>
      <c r="Q90" s="308"/>
      <c r="R90" s="308"/>
      <c r="S90" s="308"/>
      <c r="T90" s="308"/>
      <c r="U90" s="308"/>
      <c r="V90" s="308"/>
      <c r="W90" s="308"/>
      <c r="X90" s="308"/>
      <c r="Y90" s="308"/>
      <c r="Z90" s="308"/>
      <c r="AA90" s="308"/>
      <c r="AB90" s="308"/>
      <c r="AC90" s="308"/>
      <c r="AD90" s="308"/>
      <c r="AE90" s="308"/>
      <c r="AF90" s="308"/>
      <c r="AG90" s="308"/>
      <c r="AH90" s="308"/>
      <c r="AI90" s="308"/>
      <c r="AJ90" s="308"/>
      <c r="AK90" s="308"/>
      <c r="AL90" s="308"/>
      <c r="AM90" s="308"/>
      <c r="AN90" s="308"/>
      <c r="AO90" s="309"/>
    </row>
    <row r="91" spans="1:41" ht="15.75" thickBot="1" x14ac:dyDescent="0.3">
      <c r="A91" s="11"/>
      <c r="B91" s="4"/>
      <c r="C91" s="4"/>
      <c r="D91" s="12"/>
      <c r="E91" s="4" t="s">
        <v>33</v>
      </c>
      <c r="F91" s="4" t="s">
        <v>33</v>
      </c>
      <c r="G91" s="4" t="s">
        <v>33</v>
      </c>
      <c r="H91" s="4" t="s">
        <v>33</v>
      </c>
      <c r="I91" s="4" t="s">
        <v>33</v>
      </c>
      <c r="J91" s="4" t="s">
        <v>33</v>
      </c>
      <c r="K91" s="4" t="s">
        <v>33</v>
      </c>
      <c r="L91" s="4" t="s">
        <v>33</v>
      </c>
      <c r="M91" s="4" t="s">
        <v>33</v>
      </c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4"/>
      <c r="AL91" s="4"/>
      <c r="AM91" s="4"/>
      <c r="AN91" s="12"/>
      <c r="AO91" s="12"/>
    </row>
    <row r="92" spans="1:41" ht="15.75" thickBot="1" x14ac:dyDescent="0.3">
      <c r="A92" s="304" t="s">
        <v>87</v>
      </c>
      <c r="B92" s="305"/>
      <c r="C92" s="306"/>
      <c r="D92" s="12"/>
      <c r="E92" s="4"/>
      <c r="F92" s="4"/>
      <c r="G92" s="4"/>
      <c r="H92" s="4"/>
      <c r="I92" s="4"/>
      <c r="J92" s="4"/>
      <c r="K92" s="4"/>
      <c r="L92" s="4"/>
      <c r="M92" s="4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4"/>
      <c r="AL92" s="4"/>
      <c r="AM92" s="4"/>
      <c r="AN92" s="12"/>
      <c r="AO92" s="12"/>
    </row>
    <row r="93" spans="1:41" ht="15.75" thickBot="1" x14ac:dyDescent="0.3">
      <c r="A93" s="10">
        <v>38750</v>
      </c>
      <c r="B93" s="307" t="s">
        <v>49</v>
      </c>
      <c r="C93" s="308"/>
      <c r="D93" s="308"/>
      <c r="E93" s="308"/>
      <c r="F93" s="308"/>
      <c r="G93" s="308"/>
      <c r="H93" s="308"/>
      <c r="I93" s="308"/>
      <c r="J93" s="308"/>
      <c r="K93" s="308"/>
      <c r="L93" s="308"/>
      <c r="M93" s="308"/>
      <c r="N93" s="308"/>
      <c r="O93" s="308"/>
      <c r="P93" s="308"/>
      <c r="Q93" s="308"/>
      <c r="R93" s="308"/>
      <c r="S93" s="308"/>
      <c r="T93" s="308"/>
      <c r="U93" s="308"/>
      <c r="V93" s="308"/>
      <c r="W93" s="308"/>
      <c r="X93" s="308"/>
      <c r="Y93" s="308"/>
      <c r="Z93" s="308"/>
      <c r="AA93" s="308"/>
      <c r="AB93" s="308"/>
      <c r="AC93" s="308"/>
      <c r="AD93" s="308"/>
      <c r="AE93" s="308"/>
      <c r="AF93" s="308"/>
      <c r="AG93" s="308"/>
      <c r="AH93" s="308"/>
      <c r="AI93" s="308"/>
      <c r="AJ93" s="308"/>
      <c r="AK93" s="308"/>
      <c r="AL93" s="308"/>
      <c r="AM93" s="308"/>
      <c r="AN93" s="308"/>
      <c r="AO93" s="309"/>
    </row>
    <row r="94" spans="1:41" ht="15.75" thickBot="1" x14ac:dyDescent="0.3">
      <c r="A94" s="11"/>
      <c r="B94" s="4"/>
      <c r="C94" s="4"/>
      <c r="D94" s="12"/>
      <c r="E94" s="4" t="s">
        <v>33</v>
      </c>
      <c r="F94" s="4" t="s">
        <v>33</v>
      </c>
      <c r="G94" s="4" t="s">
        <v>33</v>
      </c>
      <c r="H94" s="4" t="s">
        <v>33</v>
      </c>
      <c r="I94" s="4" t="s">
        <v>33</v>
      </c>
      <c r="J94" s="4" t="s">
        <v>33</v>
      </c>
      <c r="K94" s="4" t="s">
        <v>33</v>
      </c>
      <c r="L94" s="4" t="s">
        <v>33</v>
      </c>
      <c r="M94" s="4" t="s">
        <v>33</v>
      </c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4"/>
      <c r="AL94" s="4"/>
      <c r="AM94" s="4"/>
      <c r="AN94" s="12"/>
      <c r="AO94" s="12"/>
    </row>
    <row r="95" spans="1:41" ht="15.75" thickBot="1" x14ac:dyDescent="0.3">
      <c r="A95" s="304" t="s">
        <v>88</v>
      </c>
      <c r="B95" s="305"/>
      <c r="C95" s="306"/>
      <c r="D95" s="12"/>
      <c r="E95" s="4"/>
      <c r="F95" s="4"/>
      <c r="G95" s="4"/>
      <c r="H95" s="4"/>
      <c r="I95" s="4"/>
      <c r="J95" s="4"/>
      <c r="K95" s="4"/>
      <c r="L95" s="4"/>
      <c r="M95" s="4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4"/>
      <c r="AL95" s="4"/>
      <c r="AM95" s="4"/>
      <c r="AN95" s="12"/>
      <c r="AO95" s="12"/>
    </row>
    <row r="96" spans="1:41" ht="15.75" thickBot="1" x14ac:dyDescent="0.3">
      <c r="A96" s="304" t="s">
        <v>89</v>
      </c>
      <c r="B96" s="305"/>
      <c r="C96" s="306"/>
      <c r="D96" s="4"/>
      <c r="E96" s="4"/>
      <c r="F96" s="4"/>
      <c r="G96" s="4"/>
      <c r="H96" s="4"/>
      <c r="I96" s="4"/>
      <c r="J96" s="4"/>
      <c r="K96" s="4"/>
      <c r="L96" s="4"/>
      <c r="M96" s="4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</row>
    <row r="97" spans="1:41" ht="15.75" thickBot="1" x14ac:dyDescent="0.3">
      <c r="A97" s="304" t="s">
        <v>90</v>
      </c>
      <c r="B97" s="305"/>
      <c r="C97" s="306"/>
      <c r="D97" s="4"/>
      <c r="E97" s="4"/>
      <c r="F97" s="4"/>
      <c r="G97" s="4"/>
      <c r="H97" s="4"/>
      <c r="I97" s="4"/>
      <c r="J97" s="4"/>
      <c r="K97" s="4"/>
      <c r="L97" s="4"/>
      <c r="M97" s="4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</row>
    <row r="98" spans="1:41" ht="26.1" customHeight="1" thickBot="1" x14ac:dyDescent="0.3">
      <c r="A98" s="304" t="s">
        <v>91</v>
      </c>
      <c r="B98" s="305"/>
      <c r="C98" s="306"/>
      <c r="D98" s="4"/>
      <c r="E98" s="4"/>
      <c r="F98" s="4"/>
      <c r="G98" s="4"/>
      <c r="H98" s="4"/>
      <c r="I98" s="4"/>
      <c r="J98" s="4"/>
      <c r="K98" s="4"/>
      <c r="L98" s="4"/>
      <c r="M98" s="4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</row>
    <row r="100" spans="1:41" ht="15.75" x14ac:dyDescent="0.25">
      <c r="A100" s="14"/>
    </row>
    <row r="102" spans="1:41" ht="41.25" x14ac:dyDescent="0.25">
      <c r="A102" s="315" t="s">
        <v>92</v>
      </c>
      <c r="B102" s="15" t="s">
        <v>93</v>
      </c>
    </row>
    <row r="103" spans="1:41" x14ac:dyDescent="0.25">
      <c r="A103" s="315"/>
      <c r="B103" s="16"/>
    </row>
    <row r="104" spans="1:41" ht="41.25" x14ac:dyDescent="0.25">
      <c r="A104" s="315"/>
      <c r="B104" s="15" t="s">
        <v>94</v>
      </c>
    </row>
    <row r="105" spans="1:41" x14ac:dyDescent="0.25">
      <c r="A105" s="315"/>
      <c r="B105" s="16"/>
    </row>
    <row r="106" spans="1:41" ht="15.75" x14ac:dyDescent="0.25">
      <c r="A106" s="315"/>
      <c r="B106" s="15" t="s">
        <v>95</v>
      </c>
    </row>
    <row r="108" spans="1:41" ht="15.75" x14ac:dyDescent="0.25">
      <c r="A108" s="14"/>
    </row>
    <row r="110" spans="1:41" ht="63" x14ac:dyDescent="0.25">
      <c r="A110" s="17" t="s">
        <v>96</v>
      </c>
      <c r="B110" s="17" t="s">
        <v>98</v>
      </c>
      <c r="C110" s="17" t="s">
        <v>100</v>
      </c>
    </row>
    <row r="111" spans="1:41" ht="51" x14ac:dyDescent="0.25">
      <c r="A111" s="1" t="s">
        <v>97</v>
      </c>
      <c r="B111" s="1" t="s">
        <v>99</v>
      </c>
      <c r="C111" s="1" t="s">
        <v>101</v>
      </c>
    </row>
    <row r="113" spans="1:1" ht="15.75" x14ac:dyDescent="0.25">
      <c r="A113" s="14"/>
    </row>
    <row r="115" spans="1:1" ht="15.75" x14ac:dyDescent="0.25">
      <c r="A115" s="14"/>
    </row>
    <row r="117" spans="1:1" ht="15.75" x14ac:dyDescent="0.25">
      <c r="A117" s="14"/>
    </row>
  </sheetData>
  <mergeCells count="109">
    <mergeCell ref="C11:AO11"/>
    <mergeCell ref="C7:AO7"/>
    <mergeCell ref="C8:AO8"/>
    <mergeCell ref="A10:C10"/>
    <mergeCell ref="V3:V4"/>
    <mergeCell ref="W3:W4"/>
    <mergeCell ref="AM1:AM4"/>
    <mergeCell ref="S3:S4"/>
    <mergeCell ref="AL1:AL4"/>
    <mergeCell ref="X2:AA2"/>
    <mergeCell ref="AB2:AE2"/>
    <mergeCell ref="AF2:AI2"/>
    <mergeCell ref="X3:X4"/>
    <mergeCell ref="R3:R4"/>
    <mergeCell ref="N1:O1"/>
    <mergeCell ref="P1:AJ1"/>
    <mergeCell ref="AK1:AK4"/>
    <mergeCell ref="AD3:AD4"/>
    <mergeCell ref="AE3:AE4"/>
    <mergeCell ref="AF3:AF4"/>
    <mergeCell ref="AG3:AG4"/>
    <mergeCell ref="AH3:AH4"/>
    <mergeCell ref="AI3:AI4"/>
    <mergeCell ref="AN1:AN4"/>
    <mergeCell ref="G3:G4"/>
    <mergeCell ref="H3:H4"/>
    <mergeCell ref="I3:J3"/>
    <mergeCell ref="A1:A4"/>
    <mergeCell ref="C1:C4"/>
    <mergeCell ref="D1:J1"/>
    <mergeCell ref="C6:AO6"/>
    <mergeCell ref="K1:K4"/>
    <mergeCell ref="L1:L4"/>
    <mergeCell ref="M1:M4"/>
    <mergeCell ref="D2:D4"/>
    <mergeCell ref="E2:J2"/>
    <mergeCell ref="AO1:AO4"/>
    <mergeCell ref="N2:N4"/>
    <mergeCell ref="O2:O4"/>
    <mergeCell ref="P2:P4"/>
    <mergeCell ref="Q2:S2"/>
    <mergeCell ref="AJ3:AJ4"/>
    <mergeCell ref="Q3:Q4"/>
    <mergeCell ref="T3:T4"/>
    <mergeCell ref="U3:U4"/>
    <mergeCell ref="B90:AO90"/>
    <mergeCell ref="A92:C92"/>
    <mergeCell ref="A96:C96"/>
    <mergeCell ref="A97:C97"/>
    <mergeCell ref="A98:C98"/>
    <mergeCell ref="A102:A106"/>
    <mergeCell ref="B93:AO93"/>
    <mergeCell ref="A95:C95"/>
    <mergeCell ref="A61:C61"/>
    <mergeCell ref="C62:AO62"/>
    <mergeCell ref="C63:AO63"/>
    <mergeCell ref="C64:AO64"/>
    <mergeCell ref="A66:C66"/>
    <mergeCell ref="B67:AO67"/>
    <mergeCell ref="A88:C88"/>
    <mergeCell ref="A89:C89"/>
    <mergeCell ref="B83:AO83"/>
    <mergeCell ref="A85:C85"/>
    <mergeCell ref="B86:AO86"/>
    <mergeCell ref="AC3:AC4"/>
    <mergeCell ref="T2:W2"/>
    <mergeCell ref="B79:AO79"/>
    <mergeCell ref="B80:AO80"/>
    <mergeCell ref="A69:C69"/>
    <mergeCell ref="B70:AO70"/>
    <mergeCell ref="A60:C60"/>
    <mergeCell ref="A44:C44"/>
    <mergeCell ref="C45:AO45"/>
    <mergeCell ref="A47:C47"/>
    <mergeCell ref="B48:AO48"/>
    <mergeCell ref="A50:C50"/>
    <mergeCell ref="B51:AO51"/>
    <mergeCell ref="A53:C53"/>
    <mergeCell ref="B54:AO54"/>
    <mergeCell ref="A56:C56"/>
    <mergeCell ref="A34:C34"/>
    <mergeCell ref="C35:AO35"/>
    <mergeCell ref="C36:AO36"/>
    <mergeCell ref="A38:C38"/>
    <mergeCell ref="C39:AO39"/>
    <mergeCell ref="A72:C72"/>
    <mergeCell ref="B73:AO73"/>
    <mergeCell ref="A77:C77"/>
    <mergeCell ref="A78:C78"/>
    <mergeCell ref="Y3:Y4"/>
    <mergeCell ref="Z3:Z4"/>
    <mergeCell ref="AA3:AA4"/>
    <mergeCell ref="AB3:AB4"/>
    <mergeCell ref="A82:C82"/>
    <mergeCell ref="A59:C59"/>
    <mergeCell ref="B57:AO57"/>
    <mergeCell ref="C14:AO14"/>
    <mergeCell ref="A16:C16"/>
    <mergeCell ref="C17:AO17"/>
    <mergeCell ref="A19:C19"/>
    <mergeCell ref="A41:C41"/>
    <mergeCell ref="C42:AO42"/>
    <mergeCell ref="C28:AO28"/>
    <mergeCell ref="A30:C30"/>
    <mergeCell ref="C31:AO31"/>
    <mergeCell ref="A33:C33"/>
    <mergeCell ref="A13:C13"/>
    <mergeCell ref="E3:E4"/>
    <mergeCell ref="F3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topLeftCell="A12" workbookViewId="0">
      <selection activeCell="D17" sqref="D17"/>
    </sheetView>
  </sheetViews>
  <sheetFormatPr defaultRowHeight="15" x14ac:dyDescent="0.25"/>
  <cols>
    <col min="2" max="2" width="33.85546875" customWidth="1"/>
    <col min="3" max="3" width="46.85546875" customWidth="1"/>
    <col min="4" max="4" width="30" customWidth="1"/>
  </cols>
  <sheetData>
    <row r="1" spans="2:8" ht="38.25" thickBot="1" x14ac:dyDescent="0.3">
      <c r="B1" s="24" t="s">
        <v>119</v>
      </c>
      <c r="C1" s="25" t="s">
        <v>120</v>
      </c>
    </row>
    <row r="2" spans="2:8" ht="38.25" thickBot="1" x14ac:dyDescent="0.3">
      <c r="B2" s="26" t="s">
        <v>121</v>
      </c>
      <c r="C2" s="27">
        <f>C14+C4</f>
        <v>8960785</v>
      </c>
    </row>
    <row r="3" spans="2:8" ht="19.5" thickBot="1" x14ac:dyDescent="0.3">
      <c r="B3" s="26"/>
      <c r="C3" s="28"/>
      <c r="D3" s="29"/>
    </row>
    <row r="4" spans="2:8" ht="59.25" thickBot="1" x14ac:dyDescent="0.3">
      <c r="B4" s="30" t="s">
        <v>122</v>
      </c>
      <c r="C4" s="31">
        <f>C5+C6+C7+C8+C9+C10+C11+C12</f>
        <v>4660785</v>
      </c>
      <c r="D4" s="29">
        <f>C4/1.2/10000</f>
        <v>388.39875000000001</v>
      </c>
    </row>
    <row r="5" spans="2:8" ht="38.25" thickBot="1" x14ac:dyDescent="0.3">
      <c r="B5" s="26" t="s">
        <v>123</v>
      </c>
      <c r="C5" s="28">
        <v>3824800</v>
      </c>
      <c r="D5" s="29" t="s">
        <v>124</v>
      </c>
      <c r="E5">
        <v>17</v>
      </c>
      <c r="F5" s="29">
        <f>C5/1.2/E5/1000</f>
        <v>187.49019607843138</v>
      </c>
      <c r="G5" s="29">
        <f>E5*F5</f>
        <v>3187.3333333333335</v>
      </c>
      <c r="H5">
        <f>C5/1.2</f>
        <v>3187333.3333333335</v>
      </c>
    </row>
    <row r="6" spans="2:8" ht="57" thickBot="1" x14ac:dyDescent="0.3">
      <c r="B6" s="26" t="s">
        <v>112</v>
      </c>
      <c r="C6" s="32">
        <v>155858</v>
      </c>
      <c r="D6" s="29" t="s">
        <v>125</v>
      </c>
      <c r="E6">
        <v>3</v>
      </c>
      <c r="F6" s="29">
        <f t="shared" ref="F6:F18" si="0">C6/1.2/E6/1000</f>
        <v>43.293888888888894</v>
      </c>
      <c r="G6" s="29">
        <f t="shared" ref="G6:G35" si="1">E6*F6</f>
        <v>129.88166666666669</v>
      </c>
      <c r="H6">
        <f t="shared" ref="H6:H12" si="2">C6/1.2</f>
        <v>129881.66666666667</v>
      </c>
    </row>
    <row r="7" spans="2:8" ht="57" thickBot="1" x14ac:dyDescent="0.3">
      <c r="B7" s="26" t="s">
        <v>126</v>
      </c>
      <c r="C7" s="32">
        <v>107776</v>
      </c>
      <c r="D7" s="29" t="s">
        <v>125</v>
      </c>
      <c r="E7">
        <v>3</v>
      </c>
      <c r="F7" s="29">
        <f t="shared" si="0"/>
        <v>29.937777777777782</v>
      </c>
      <c r="G7" s="29">
        <f t="shared" si="1"/>
        <v>89.813333333333347</v>
      </c>
      <c r="H7">
        <f t="shared" si="2"/>
        <v>89813.333333333343</v>
      </c>
    </row>
    <row r="8" spans="2:8" ht="38.25" thickBot="1" x14ac:dyDescent="0.3">
      <c r="B8" s="26" t="s">
        <v>127</v>
      </c>
      <c r="C8" s="32">
        <v>170860</v>
      </c>
      <c r="D8" s="29" t="s">
        <v>125</v>
      </c>
      <c r="E8">
        <v>3</v>
      </c>
      <c r="F8" s="29">
        <f t="shared" si="0"/>
        <v>47.461111111111116</v>
      </c>
      <c r="G8" s="29">
        <f t="shared" si="1"/>
        <v>142.38333333333335</v>
      </c>
      <c r="H8">
        <f t="shared" si="2"/>
        <v>142383.33333333334</v>
      </c>
    </row>
    <row r="9" spans="2:8" ht="38.25" thickBot="1" x14ac:dyDescent="0.3">
      <c r="B9" s="26" t="s">
        <v>127</v>
      </c>
      <c r="C9" s="32">
        <v>233491</v>
      </c>
      <c r="D9" s="29" t="s">
        <v>125</v>
      </c>
      <c r="E9">
        <v>3</v>
      </c>
      <c r="F9" s="29">
        <f t="shared" si="0"/>
        <v>64.858611111111117</v>
      </c>
      <c r="G9" s="29">
        <f t="shared" si="1"/>
        <v>194.57583333333335</v>
      </c>
      <c r="H9">
        <f t="shared" si="2"/>
        <v>194575.83333333334</v>
      </c>
    </row>
    <row r="10" spans="2:8" ht="57" thickBot="1" x14ac:dyDescent="0.3">
      <c r="B10" s="26" t="s">
        <v>113</v>
      </c>
      <c r="C10" s="32">
        <v>70000</v>
      </c>
      <c r="D10" s="29" t="s">
        <v>125</v>
      </c>
      <c r="E10">
        <v>3</v>
      </c>
      <c r="F10" s="29">
        <f t="shared" si="0"/>
        <v>19.444444444444446</v>
      </c>
      <c r="G10" s="29">
        <f t="shared" si="1"/>
        <v>58.333333333333343</v>
      </c>
      <c r="H10">
        <f t="shared" si="2"/>
        <v>58333.333333333336</v>
      </c>
    </row>
    <row r="11" spans="2:8" ht="57" thickBot="1" x14ac:dyDescent="0.3">
      <c r="B11" s="26" t="s">
        <v>128</v>
      </c>
      <c r="C11" s="32">
        <v>49000</v>
      </c>
      <c r="D11" s="29" t="s">
        <v>125</v>
      </c>
      <c r="E11">
        <v>3</v>
      </c>
      <c r="F11" s="29">
        <f t="shared" si="0"/>
        <v>13.611111111111111</v>
      </c>
      <c r="G11" s="29">
        <f t="shared" si="1"/>
        <v>40.833333333333329</v>
      </c>
      <c r="H11">
        <f t="shared" si="2"/>
        <v>40833.333333333336</v>
      </c>
    </row>
    <row r="12" spans="2:8" ht="57" thickBot="1" x14ac:dyDescent="0.3">
      <c r="B12" s="26" t="s">
        <v>115</v>
      </c>
      <c r="C12" s="32">
        <v>49000</v>
      </c>
      <c r="D12" s="29" t="s">
        <v>125</v>
      </c>
      <c r="E12">
        <v>3</v>
      </c>
      <c r="F12" s="29">
        <f t="shared" si="0"/>
        <v>13.611111111111111</v>
      </c>
      <c r="G12" s="29">
        <f t="shared" si="1"/>
        <v>40.833333333333329</v>
      </c>
      <c r="H12">
        <f t="shared" si="2"/>
        <v>40833.333333333336</v>
      </c>
    </row>
    <row r="13" spans="2:8" ht="19.5" thickBot="1" x14ac:dyDescent="0.3">
      <c r="B13" s="26"/>
      <c r="C13" s="28"/>
      <c r="D13" s="29"/>
      <c r="F13" s="29" t="e">
        <f t="shared" si="0"/>
        <v>#DIV/0!</v>
      </c>
      <c r="G13" s="29">
        <f>SUM(G5:G12)</f>
        <v>3883.9875000000006</v>
      </c>
    </row>
    <row r="14" spans="2:8" ht="59.25" thickBot="1" x14ac:dyDescent="0.3">
      <c r="B14" s="30" t="s">
        <v>129</v>
      </c>
      <c r="C14" s="31">
        <f>C15+C16+C17+C18</f>
        <v>4300000</v>
      </c>
      <c r="D14" s="29">
        <f>C14/5</f>
        <v>860000</v>
      </c>
      <c r="E14">
        <f>C14/60</f>
        <v>71666.666666666672</v>
      </c>
      <c r="F14" s="29">
        <f t="shared" si="0"/>
        <v>0.05</v>
      </c>
      <c r="G14" s="29">
        <f t="shared" si="1"/>
        <v>3583.3333333333339</v>
      </c>
    </row>
    <row r="15" spans="2:8" ht="38.25" thickBot="1" x14ac:dyDescent="0.3">
      <c r="B15" s="26" t="s">
        <v>130</v>
      </c>
      <c r="C15" s="33">
        <v>3000000</v>
      </c>
      <c r="D15" s="29" t="s">
        <v>131</v>
      </c>
      <c r="E15">
        <v>14</v>
      </c>
      <c r="F15" s="29">
        <f t="shared" si="0"/>
        <v>178.57142857142858</v>
      </c>
      <c r="G15" s="29">
        <f t="shared" si="1"/>
        <v>2500</v>
      </c>
    </row>
    <row r="16" spans="2:8" ht="38.25" thickBot="1" x14ac:dyDescent="0.3">
      <c r="B16" s="26" t="s">
        <v>132</v>
      </c>
      <c r="C16" s="32">
        <v>500000</v>
      </c>
      <c r="D16" s="29" t="s">
        <v>133</v>
      </c>
      <c r="E16">
        <v>2</v>
      </c>
      <c r="F16" s="29">
        <f t="shared" si="0"/>
        <v>208.33333333333334</v>
      </c>
      <c r="G16" s="29">
        <f t="shared" si="1"/>
        <v>416.66666666666669</v>
      </c>
    </row>
    <row r="17" spans="2:7" ht="38.25" thickBot="1" x14ac:dyDescent="0.3">
      <c r="B17" s="26" t="s">
        <v>134</v>
      </c>
      <c r="C17" s="32">
        <v>500000</v>
      </c>
      <c r="D17" s="29" t="s">
        <v>135</v>
      </c>
      <c r="E17">
        <v>2</v>
      </c>
      <c r="F17" s="29">
        <f t="shared" si="0"/>
        <v>208.33333333333334</v>
      </c>
      <c r="G17" s="29">
        <f t="shared" si="1"/>
        <v>416.66666666666669</v>
      </c>
    </row>
    <row r="18" spans="2:7" ht="57" thickBot="1" x14ac:dyDescent="0.3">
      <c r="B18" s="26" t="s">
        <v>136</v>
      </c>
      <c r="C18" s="32">
        <v>300000</v>
      </c>
      <c r="D18" s="29" t="s">
        <v>137</v>
      </c>
      <c r="E18">
        <v>2</v>
      </c>
      <c r="F18" s="29">
        <f t="shared" si="0"/>
        <v>125</v>
      </c>
      <c r="G18" s="29">
        <f t="shared" si="1"/>
        <v>250</v>
      </c>
    </row>
    <row r="19" spans="2:7" x14ac:dyDescent="0.25">
      <c r="G19" s="29">
        <f>SUM(G5:G18)</f>
        <v>14934.641666666666</v>
      </c>
    </row>
    <row r="20" spans="2:7" x14ac:dyDescent="0.25">
      <c r="G20" s="29">
        <f t="shared" si="1"/>
        <v>0</v>
      </c>
    </row>
    <row r="21" spans="2:7" x14ac:dyDescent="0.25">
      <c r="G21" s="29">
        <f t="shared" si="1"/>
        <v>0</v>
      </c>
    </row>
    <row r="22" spans="2:7" x14ac:dyDescent="0.25">
      <c r="G22" s="29">
        <f t="shared" si="1"/>
        <v>0</v>
      </c>
    </row>
    <row r="23" spans="2:7" x14ac:dyDescent="0.25">
      <c r="G23" s="29">
        <f t="shared" si="1"/>
        <v>0</v>
      </c>
    </row>
    <row r="24" spans="2:7" x14ac:dyDescent="0.25">
      <c r="G24" s="29">
        <f t="shared" si="1"/>
        <v>0</v>
      </c>
    </row>
    <row r="25" spans="2:7" x14ac:dyDescent="0.25">
      <c r="G25" s="29">
        <f t="shared" si="1"/>
        <v>0</v>
      </c>
    </row>
    <row r="26" spans="2:7" x14ac:dyDescent="0.25">
      <c r="G26" s="29">
        <f t="shared" si="1"/>
        <v>0</v>
      </c>
    </row>
    <row r="27" spans="2:7" x14ac:dyDescent="0.25">
      <c r="G27" s="29">
        <f t="shared" si="1"/>
        <v>0</v>
      </c>
    </row>
    <row r="28" spans="2:7" x14ac:dyDescent="0.25">
      <c r="G28" s="29">
        <f t="shared" si="1"/>
        <v>0</v>
      </c>
    </row>
    <row r="29" spans="2:7" x14ac:dyDescent="0.25">
      <c r="G29" s="29">
        <f t="shared" si="1"/>
        <v>0</v>
      </c>
    </row>
    <row r="30" spans="2:7" x14ac:dyDescent="0.25">
      <c r="G30" s="29">
        <f t="shared" si="1"/>
        <v>0</v>
      </c>
    </row>
    <row r="31" spans="2:7" x14ac:dyDescent="0.25">
      <c r="G31" s="29">
        <f t="shared" si="1"/>
        <v>0</v>
      </c>
    </row>
    <row r="32" spans="2:7" x14ac:dyDescent="0.25">
      <c r="G32" s="29">
        <f t="shared" si="1"/>
        <v>0</v>
      </c>
    </row>
    <row r="33" spans="7:7" x14ac:dyDescent="0.25">
      <c r="G33" s="29">
        <f t="shared" si="1"/>
        <v>0</v>
      </c>
    </row>
    <row r="34" spans="7:7" x14ac:dyDescent="0.25">
      <c r="G34" s="29">
        <f t="shared" si="1"/>
        <v>0</v>
      </c>
    </row>
    <row r="35" spans="7:7" x14ac:dyDescent="0.25">
      <c r="G35" s="29">
        <f t="shared" si="1"/>
        <v>0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9"/>
  <sheetViews>
    <sheetView workbookViewId="0">
      <selection activeCell="K4" sqref="K4:M9"/>
    </sheetView>
  </sheetViews>
  <sheetFormatPr defaultRowHeight="15" x14ac:dyDescent="0.25"/>
  <sheetData>
    <row r="4" spans="1:13" ht="25.5" x14ac:dyDescent="0.35">
      <c r="A4" s="243" t="s">
        <v>210</v>
      </c>
      <c r="B4" s="234"/>
      <c r="C4" s="97"/>
      <c r="D4" s="97"/>
      <c r="E4" s="97"/>
      <c r="F4" s="97"/>
      <c r="G4" s="97"/>
      <c r="H4" s="97"/>
      <c r="I4" s="97"/>
      <c r="J4" s="97"/>
      <c r="K4" s="243" t="s">
        <v>211</v>
      </c>
      <c r="L4" s="234"/>
      <c r="M4" s="234"/>
    </row>
    <row r="5" spans="1:13" ht="25.5" x14ac:dyDescent="0.35">
      <c r="A5" s="243" t="s">
        <v>217</v>
      </c>
      <c r="B5" s="234"/>
      <c r="C5" s="97"/>
      <c r="D5" s="97"/>
      <c r="E5" s="97"/>
      <c r="F5" s="97"/>
      <c r="G5" s="97"/>
      <c r="H5" s="97"/>
      <c r="I5" s="97"/>
      <c r="J5" s="97"/>
      <c r="K5" s="243" t="s">
        <v>212</v>
      </c>
      <c r="L5" s="234"/>
      <c r="M5" s="234"/>
    </row>
    <row r="6" spans="1:13" ht="25.5" x14ac:dyDescent="0.35">
      <c r="A6" s="243" t="s">
        <v>218</v>
      </c>
      <c r="B6" s="234"/>
      <c r="C6" s="97"/>
      <c r="D6" s="97"/>
      <c r="E6" s="97"/>
      <c r="F6" s="97"/>
      <c r="G6" s="97"/>
      <c r="H6" s="97"/>
      <c r="I6" s="97"/>
      <c r="J6" s="97"/>
      <c r="K6" s="243" t="s">
        <v>220</v>
      </c>
      <c r="L6" s="234"/>
      <c r="M6" s="234"/>
    </row>
    <row r="7" spans="1:13" ht="25.5" x14ac:dyDescent="0.35">
      <c r="A7" s="252" t="s">
        <v>213</v>
      </c>
      <c r="B7" s="253"/>
      <c r="C7" s="97"/>
      <c r="D7" s="97"/>
      <c r="E7" s="97"/>
      <c r="F7" s="97"/>
      <c r="G7" s="97"/>
      <c r="H7" s="97"/>
      <c r="I7" s="97"/>
      <c r="J7" s="97"/>
      <c r="K7" s="252" t="s">
        <v>214</v>
      </c>
      <c r="L7" s="253"/>
      <c r="M7" s="253"/>
    </row>
    <row r="8" spans="1:13" ht="25.5" x14ac:dyDescent="0.35">
      <c r="A8" s="233" t="s">
        <v>215</v>
      </c>
      <c r="B8" s="234"/>
      <c r="C8" s="97"/>
      <c r="D8" s="97"/>
      <c r="E8" s="97"/>
      <c r="F8" s="97"/>
      <c r="G8" s="97"/>
      <c r="H8" s="97"/>
      <c r="I8" s="97"/>
      <c r="J8" s="97"/>
      <c r="K8" s="99" t="s">
        <v>219</v>
      </c>
      <c r="L8" s="97"/>
      <c r="M8" s="100"/>
    </row>
    <row r="9" spans="1:13" ht="26.25" x14ac:dyDescent="0.4">
      <c r="A9" s="96" t="s">
        <v>216</v>
      </c>
      <c r="B9" s="95"/>
      <c r="C9" s="93"/>
      <c r="D9" s="93"/>
      <c r="E9" s="93"/>
      <c r="F9" s="93"/>
      <c r="G9" s="93"/>
      <c r="H9" s="93"/>
      <c r="I9" s="93"/>
      <c r="J9" s="93"/>
      <c r="K9" s="96" t="s">
        <v>216</v>
      </c>
      <c r="L9" s="93"/>
      <c r="M9" s="94"/>
    </row>
  </sheetData>
  <mergeCells count="9">
    <mergeCell ref="A7:B7"/>
    <mergeCell ref="K7:M7"/>
    <mergeCell ref="A8:B8"/>
    <mergeCell ref="A4:B4"/>
    <mergeCell ref="K4:M4"/>
    <mergeCell ref="A5:B5"/>
    <mergeCell ref="K5:M5"/>
    <mergeCell ref="A6:B6"/>
    <mergeCell ref="K6:M6"/>
  </mergeCells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13" workbookViewId="0">
      <selection activeCell="B18" sqref="B18:F30"/>
    </sheetView>
  </sheetViews>
  <sheetFormatPr defaultRowHeight="15" x14ac:dyDescent="0.25"/>
  <cols>
    <col min="2" max="2" width="27.140625" customWidth="1"/>
    <col min="4" max="4" width="11.5703125" customWidth="1"/>
    <col min="6" max="6" width="13.42578125" customWidth="1"/>
  </cols>
  <sheetData>
    <row r="1" spans="1:11" x14ac:dyDescent="0.25">
      <c r="A1" s="334" t="s">
        <v>440</v>
      </c>
      <c r="B1" s="335" t="s">
        <v>441</v>
      </c>
      <c r="C1" s="155"/>
      <c r="D1" s="335" t="s">
        <v>442</v>
      </c>
      <c r="E1" s="334"/>
      <c r="F1" s="334"/>
      <c r="G1" s="334"/>
      <c r="H1" s="334"/>
      <c r="I1" s="335" t="s">
        <v>443</v>
      </c>
      <c r="J1" s="334"/>
      <c r="K1" s="334"/>
    </row>
    <row r="2" spans="1:11" x14ac:dyDescent="0.25">
      <c r="A2" s="334"/>
      <c r="B2" s="334"/>
      <c r="C2" s="156" t="s">
        <v>444</v>
      </c>
      <c r="D2" s="156" t="s">
        <v>444</v>
      </c>
      <c r="E2" s="336" t="s">
        <v>238</v>
      </c>
      <c r="F2" s="337"/>
      <c r="G2" s="336" t="s">
        <v>445</v>
      </c>
      <c r="H2" s="337"/>
      <c r="I2" s="156" t="s">
        <v>444</v>
      </c>
      <c r="J2" s="157" t="s">
        <v>238</v>
      </c>
      <c r="K2" s="157" t="s">
        <v>445</v>
      </c>
    </row>
    <row r="3" spans="1:11" ht="38.25" x14ac:dyDescent="0.25">
      <c r="A3" s="158"/>
      <c r="B3" s="158"/>
      <c r="C3" s="159" t="s">
        <v>446</v>
      </c>
      <c r="D3" s="160"/>
      <c r="E3" s="159" t="s">
        <v>446</v>
      </c>
      <c r="F3" s="161" t="s">
        <v>447</v>
      </c>
      <c r="G3" s="159" t="s">
        <v>446</v>
      </c>
      <c r="H3" s="161" t="s">
        <v>447</v>
      </c>
      <c r="I3" s="160"/>
      <c r="J3" s="161" t="s">
        <v>448</v>
      </c>
      <c r="K3" s="161" t="s">
        <v>448</v>
      </c>
    </row>
    <row r="4" spans="1:11" ht="15.75" x14ac:dyDescent="0.25">
      <c r="A4" s="162">
        <v>1</v>
      </c>
      <c r="B4" s="163" t="s">
        <v>355</v>
      </c>
      <c r="C4" s="164">
        <f>E4+G4</f>
        <v>20060</v>
      </c>
      <c r="D4" s="165">
        <f>(F4+H4)*365</f>
        <v>2197300</v>
      </c>
      <c r="E4" s="166">
        <v>19616</v>
      </c>
      <c r="F4" s="167">
        <v>5200</v>
      </c>
      <c r="G4" s="165">
        <v>444</v>
      </c>
      <c r="H4" s="162">
        <v>820</v>
      </c>
      <c r="I4" s="165">
        <f>(J4+K4)*360</f>
        <v>1828440</v>
      </c>
      <c r="J4" s="162">
        <v>4300</v>
      </c>
      <c r="K4" s="162">
        <f>H4*0.95</f>
        <v>779</v>
      </c>
    </row>
    <row r="5" spans="1:11" ht="15.75" x14ac:dyDescent="0.25">
      <c r="A5" s="162">
        <v>2</v>
      </c>
      <c r="B5" s="163" t="s">
        <v>356</v>
      </c>
      <c r="C5" s="164">
        <f t="shared" ref="C5:C12" si="0">E5+G5</f>
        <v>2630</v>
      </c>
      <c r="D5" s="165">
        <f t="shared" ref="D5:D12" si="1">(F5+H5)*365</f>
        <v>346750</v>
      </c>
      <c r="E5" s="166">
        <v>2572</v>
      </c>
      <c r="F5" s="167">
        <v>670</v>
      </c>
      <c r="G5" s="165">
        <v>58</v>
      </c>
      <c r="H5" s="162">
        <v>280</v>
      </c>
      <c r="I5" s="165">
        <f>(J5+K5)*360</f>
        <v>325080</v>
      </c>
      <c r="J5" s="162">
        <v>637</v>
      </c>
      <c r="K5" s="162">
        <f>H5*0.95</f>
        <v>266</v>
      </c>
    </row>
    <row r="6" spans="1:11" ht="15.75" x14ac:dyDescent="0.25">
      <c r="A6" s="162">
        <v>3</v>
      </c>
      <c r="B6" s="168" t="s">
        <v>357</v>
      </c>
      <c r="C6" s="164">
        <f t="shared" si="0"/>
        <v>216</v>
      </c>
      <c r="D6" s="165">
        <f t="shared" si="1"/>
        <v>21535</v>
      </c>
      <c r="E6" s="166">
        <v>210</v>
      </c>
      <c r="F6" s="167">
        <v>56</v>
      </c>
      <c r="G6" s="165">
        <v>6</v>
      </c>
      <c r="H6" s="162">
        <v>3</v>
      </c>
      <c r="I6" s="165">
        <f t="shared" ref="I6:I12" si="2">(J6+K6)*360</f>
        <v>1025.9999999999998</v>
      </c>
      <c r="J6" s="162">
        <v>0</v>
      </c>
      <c r="K6" s="162">
        <f>H6*0.95</f>
        <v>2.8499999999999996</v>
      </c>
    </row>
    <row r="7" spans="1:11" ht="15.75" x14ac:dyDescent="0.25">
      <c r="A7" s="162">
        <v>4</v>
      </c>
      <c r="B7" s="168" t="s">
        <v>358</v>
      </c>
      <c r="C7" s="164">
        <f t="shared" si="0"/>
        <v>156</v>
      </c>
      <c r="D7" s="165">
        <f t="shared" si="1"/>
        <v>15330</v>
      </c>
      <c r="E7" s="166">
        <v>152</v>
      </c>
      <c r="F7" s="167">
        <v>40</v>
      </c>
      <c r="G7" s="165">
        <v>4</v>
      </c>
      <c r="H7" s="162">
        <v>2</v>
      </c>
      <c r="I7" s="165">
        <f t="shared" si="2"/>
        <v>13644</v>
      </c>
      <c r="J7" s="162">
        <f>F7*0.9</f>
        <v>36</v>
      </c>
      <c r="K7" s="162">
        <f t="shared" ref="K7:K12" si="3">H7*0.95</f>
        <v>1.9</v>
      </c>
    </row>
    <row r="8" spans="1:11" ht="15.75" x14ac:dyDescent="0.25">
      <c r="A8" s="162">
        <v>5</v>
      </c>
      <c r="B8" s="168" t="s">
        <v>359</v>
      </c>
      <c r="C8" s="164">
        <f t="shared" si="0"/>
        <v>1225</v>
      </c>
      <c r="D8" s="165">
        <f t="shared" si="1"/>
        <v>118990</v>
      </c>
      <c r="E8" s="166">
        <v>1213</v>
      </c>
      <c r="F8" s="167">
        <v>320</v>
      </c>
      <c r="G8" s="165">
        <v>12</v>
      </c>
      <c r="H8" s="162">
        <v>6</v>
      </c>
      <c r="I8" s="165">
        <f t="shared" si="2"/>
        <v>105732</v>
      </c>
      <c r="J8" s="162">
        <f>F8*0.9</f>
        <v>288</v>
      </c>
      <c r="K8" s="162">
        <f t="shared" si="3"/>
        <v>5.6999999999999993</v>
      </c>
    </row>
    <row r="9" spans="1:11" ht="15.75" x14ac:dyDescent="0.25">
      <c r="A9" s="162">
        <v>6</v>
      </c>
      <c r="B9" s="168" t="s">
        <v>360</v>
      </c>
      <c r="C9" s="164">
        <f t="shared" si="0"/>
        <v>58</v>
      </c>
      <c r="D9" s="165">
        <f t="shared" si="1"/>
        <v>5657.5</v>
      </c>
      <c r="E9" s="166">
        <v>55</v>
      </c>
      <c r="F9" s="167">
        <v>14</v>
      </c>
      <c r="G9" s="165">
        <v>3</v>
      </c>
      <c r="H9" s="162">
        <v>1.5</v>
      </c>
      <c r="I9" s="165">
        <f t="shared" si="2"/>
        <v>512.99999999999989</v>
      </c>
      <c r="J9" s="162">
        <v>0</v>
      </c>
      <c r="K9" s="162">
        <f t="shared" si="3"/>
        <v>1.4249999999999998</v>
      </c>
    </row>
    <row r="10" spans="1:11" ht="15.75" x14ac:dyDescent="0.25">
      <c r="A10" s="162">
        <v>7</v>
      </c>
      <c r="B10" s="168" t="s">
        <v>361</v>
      </c>
      <c r="C10" s="164">
        <f t="shared" si="0"/>
        <v>55</v>
      </c>
      <c r="D10" s="165">
        <f t="shared" si="1"/>
        <v>5475</v>
      </c>
      <c r="E10" s="166">
        <v>51</v>
      </c>
      <c r="F10" s="167">
        <v>13</v>
      </c>
      <c r="G10" s="165">
        <v>4</v>
      </c>
      <c r="H10" s="162">
        <v>2</v>
      </c>
      <c r="I10" s="165">
        <f t="shared" si="2"/>
        <v>4896.0000000000009</v>
      </c>
      <c r="J10" s="162">
        <f>F10*0.9</f>
        <v>11.700000000000001</v>
      </c>
      <c r="K10" s="162">
        <f t="shared" si="3"/>
        <v>1.9</v>
      </c>
    </row>
    <row r="11" spans="1:11" ht="15.75" x14ac:dyDescent="0.25">
      <c r="A11" s="162">
        <v>8</v>
      </c>
      <c r="B11" s="168" t="s">
        <v>362</v>
      </c>
      <c r="C11" s="164">
        <f t="shared" si="0"/>
        <v>43</v>
      </c>
      <c r="D11" s="165">
        <f t="shared" si="1"/>
        <v>4562.5</v>
      </c>
      <c r="E11" s="166">
        <v>40</v>
      </c>
      <c r="F11" s="167">
        <v>11</v>
      </c>
      <c r="G11" s="165">
        <v>3</v>
      </c>
      <c r="H11" s="162">
        <v>1.5</v>
      </c>
      <c r="I11" s="165">
        <f t="shared" si="2"/>
        <v>512.99999999999989</v>
      </c>
      <c r="J11" s="162">
        <v>0</v>
      </c>
      <c r="K11" s="162">
        <f t="shared" si="3"/>
        <v>1.4249999999999998</v>
      </c>
    </row>
    <row r="12" spans="1:11" ht="28.5" x14ac:dyDescent="0.25">
      <c r="A12" s="162">
        <v>9</v>
      </c>
      <c r="B12" s="168" t="s">
        <v>449</v>
      </c>
      <c r="C12" s="164">
        <f t="shared" si="0"/>
        <v>177</v>
      </c>
      <c r="D12" s="165">
        <f t="shared" si="1"/>
        <v>8577.5</v>
      </c>
      <c r="E12" s="166">
        <f>114+50</f>
        <v>164</v>
      </c>
      <c r="F12" s="167">
        <v>22</v>
      </c>
      <c r="G12" s="165">
        <v>13</v>
      </c>
      <c r="H12" s="162">
        <v>1.5</v>
      </c>
      <c r="I12" s="165">
        <f t="shared" si="2"/>
        <v>7641.0000000000009</v>
      </c>
      <c r="J12" s="162">
        <f>F12*0.9</f>
        <v>19.8</v>
      </c>
      <c r="K12" s="162">
        <f t="shared" si="3"/>
        <v>1.4249999999999998</v>
      </c>
    </row>
    <row r="13" spans="1:11" ht="15.75" x14ac:dyDescent="0.25">
      <c r="A13" s="162"/>
      <c r="B13" s="169" t="s">
        <v>444</v>
      </c>
      <c r="C13" s="170">
        <f t="shared" ref="C13:K13" si="4">SUM(C4:C12)</f>
        <v>24620</v>
      </c>
      <c r="D13" s="170">
        <f t="shared" si="4"/>
        <v>2724177.5</v>
      </c>
      <c r="E13" s="171">
        <f t="shared" si="4"/>
        <v>24073</v>
      </c>
      <c r="F13" s="171">
        <f t="shared" si="4"/>
        <v>6346</v>
      </c>
      <c r="G13" s="171">
        <f t="shared" si="4"/>
        <v>547</v>
      </c>
      <c r="H13" s="171">
        <f t="shared" si="4"/>
        <v>1117.5</v>
      </c>
      <c r="I13" s="170">
        <f t="shared" si="4"/>
        <v>2287485</v>
      </c>
      <c r="J13" s="171">
        <f t="shared" si="4"/>
        <v>5292.5</v>
      </c>
      <c r="K13" s="171">
        <f t="shared" si="4"/>
        <v>1061.625</v>
      </c>
    </row>
    <row r="18" spans="2:9" ht="16.5" thickBot="1" x14ac:dyDescent="0.3">
      <c r="B18" s="172" t="s">
        <v>354</v>
      </c>
    </row>
    <row r="19" spans="2:9" ht="39" customHeight="1" thickBot="1" x14ac:dyDescent="0.3">
      <c r="B19" s="328" t="s">
        <v>441</v>
      </c>
      <c r="C19" s="330" t="s">
        <v>450</v>
      </c>
      <c r="D19" s="331"/>
      <c r="E19" s="332" t="s">
        <v>453</v>
      </c>
      <c r="F19" s="333"/>
    </row>
    <row r="20" spans="2:9" ht="60.75" thickBot="1" x14ac:dyDescent="0.3">
      <c r="B20" s="329"/>
      <c r="C20" s="189" t="s">
        <v>451</v>
      </c>
      <c r="D20" s="190" t="s">
        <v>452</v>
      </c>
      <c r="E20" s="191" t="s">
        <v>451</v>
      </c>
      <c r="F20" s="192" t="s">
        <v>452</v>
      </c>
    </row>
    <row r="21" spans="2:9" ht="15.75" x14ac:dyDescent="0.25">
      <c r="B21" s="184" t="s">
        <v>355</v>
      </c>
      <c r="C21" s="185">
        <v>19616</v>
      </c>
      <c r="D21" s="186">
        <f>55113/24073*C21</f>
        <v>44909.093507248792</v>
      </c>
      <c r="E21" s="187">
        <f>20487-3699</f>
        <v>16788</v>
      </c>
      <c r="F21" s="188">
        <f>46295/20487*E21</f>
        <v>37936.274710792211</v>
      </c>
    </row>
    <row r="22" spans="2:9" ht="15.75" x14ac:dyDescent="0.25">
      <c r="B22" s="173" t="s">
        <v>356</v>
      </c>
      <c r="C22" s="176">
        <v>2572</v>
      </c>
      <c r="D22" s="180">
        <f t="shared" ref="D22:D29" si="5">55113/24073*C22</f>
        <v>5888.3660532546837</v>
      </c>
      <c r="E22" s="182">
        <f t="shared" ref="E22:E29" si="6">C22*0.83</f>
        <v>2134.7599999999998</v>
      </c>
      <c r="F22" s="177">
        <f t="shared" ref="F22:F29" si="7">46295/20487*E22</f>
        <v>4823.9719919949239</v>
      </c>
      <c r="I22" s="153">
        <f>'додаток 6'!D132</f>
        <v>20486.59</v>
      </c>
    </row>
    <row r="23" spans="2:9" ht="15.75" x14ac:dyDescent="0.25">
      <c r="B23" s="174" t="s">
        <v>357</v>
      </c>
      <c r="C23" s="176">
        <v>210</v>
      </c>
      <c r="D23" s="180">
        <f t="shared" si="5"/>
        <v>480.77638848502477</v>
      </c>
      <c r="E23" s="182">
        <f t="shared" si="6"/>
        <v>174.29999999999998</v>
      </c>
      <c r="F23" s="177">
        <f t="shared" si="7"/>
        <v>393.87018597159175</v>
      </c>
    </row>
    <row r="24" spans="2:9" ht="15.75" x14ac:dyDescent="0.25">
      <c r="B24" s="174" t="s">
        <v>358</v>
      </c>
      <c r="C24" s="176">
        <v>152</v>
      </c>
      <c r="D24" s="180">
        <f t="shared" si="5"/>
        <v>347.99052880820841</v>
      </c>
      <c r="E24" s="182">
        <f t="shared" si="6"/>
        <v>126.16</v>
      </c>
      <c r="F24" s="177">
        <f t="shared" si="7"/>
        <v>285.08699175086645</v>
      </c>
    </row>
    <row r="25" spans="2:9" ht="15.75" x14ac:dyDescent="0.25">
      <c r="B25" s="174" t="s">
        <v>359</v>
      </c>
      <c r="C25" s="176">
        <v>1213</v>
      </c>
      <c r="D25" s="180">
        <f t="shared" si="5"/>
        <v>2777.0559963444525</v>
      </c>
      <c r="E25" s="182">
        <f t="shared" si="6"/>
        <v>1006.79</v>
      </c>
      <c r="F25" s="177">
        <f t="shared" si="7"/>
        <v>2275.0692170644802</v>
      </c>
    </row>
    <row r="26" spans="2:9" ht="15.75" x14ac:dyDescent="0.25">
      <c r="B26" s="174" t="s">
        <v>360</v>
      </c>
      <c r="C26" s="176">
        <v>55</v>
      </c>
      <c r="D26" s="180">
        <f t="shared" si="5"/>
        <v>125.91762555560172</v>
      </c>
      <c r="E26" s="182">
        <f t="shared" si="6"/>
        <v>45.65</v>
      </c>
      <c r="F26" s="177">
        <f t="shared" si="7"/>
        <v>103.15647727827404</v>
      </c>
    </row>
    <row r="27" spans="2:9" ht="15.75" x14ac:dyDescent="0.25">
      <c r="B27" s="174" t="s">
        <v>361</v>
      </c>
      <c r="C27" s="176">
        <v>51</v>
      </c>
      <c r="D27" s="180">
        <f t="shared" si="5"/>
        <v>116.75998006064887</v>
      </c>
      <c r="E27" s="182">
        <f t="shared" si="6"/>
        <v>42.33</v>
      </c>
      <c r="F27" s="177">
        <f t="shared" si="7"/>
        <v>95.654188021672283</v>
      </c>
    </row>
    <row r="28" spans="2:9" ht="15.75" x14ac:dyDescent="0.25">
      <c r="B28" s="174" t="s">
        <v>362</v>
      </c>
      <c r="C28" s="176">
        <v>40</v>
      </c>
      <c r="D28" s="180">
        <f t="shared" si="5"/>
        <v>91.576454949528525</v>
      </c>
      <c r="E28" s="182">
        <f t="shared" si="6"/>
        <v>33.199999999999996</v>
      </c>
      <c r="F28" s="177">
        <f t="shared" si="7"/>
        <v>75.022892566017475</v>
      </c>
    </row>
    <row r="29" spans="2:9" ht="28.5" x14ac:dyDescent="0.25">
      <c r="B29" s="174" t="s">
        <v>449</v>
      </c>
      <c r="C29" s="176">
        <v>164</v>
      </c>
      <c r="D29" s="180">
        <f t="shared" si="5"/>
        <v>375.46346529306697</v>
      </c>
      <c r="E29" s="182">
        <f t="shared" si="6"/>
        <v>136.12</v>
      </c>
      <c r="F29" s="177">
        <f t="shared" si="7"/>
        <v>307.59385952067169</v>
      </c>
    </row>
    <row r="30" spans="2:9" ht="16.5" thickBot="1" x14ac:dyDescent="0.3">
      <c r="B30" s="175" t="s">
        <v>444</v>
      </c>
      <c r="C30" s="178">
        <f>SUM(C21:C29)</f>
        <v>24073</v>
      </c>
      <c r="D30" s="181">
        <f>SUM(D21:D29)</f>
        <v>55113.000000000015</v>
      </c>
      <c r="E30" s="183">
        <f>SUM(E21:E29)</f>
        <v>20487.310000000001</v>
      </c>
      <c r="F30" s="179">
        <f>SUM(F21:F29)</f>
        <v>46295.700514960714</v>
      </c>
    </row>
  </sheetData>
  <mergeCells count="9">
    <mergeCell ref="I1:K1"/>
    <mergeCell ref="E2:F2"/>
    <mergeCell ref="G2:H2"/>
    <mergeCell ref="B19:B20"/>
    <mergeCell ref="C19:D19"/>
    <mergeCell ref="E19:F19"/>
    <mergeCell ref="A1:A2"/>
    <mergeCell ref="B1:B2"/>
    <mergeCell ref="D1:H1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додаток 4</vt:lpstr>
      <vt:lpstr>додаток 5</vt:lpstr>
      <vt:lpstr>додаток 6</vt:lpstr>
      <vt:lpstr>Лист4</vt:lpstr>
      <vt:lpstr>по рокам</vt:lpstr>
      <vt:lpstr>Лист2</vt:lpstr>
      <vt:lpstr>Лист1</vt:lpstr>
      <vt:lpstr>Лист5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2022-01-28T08:20:00Z</cp:lastPrinted>
  <dcterms:created xsi:type="dcterms:W3CDTF">2022-01-27T13:21:05Z</dcterms:created>
  <dcterms:modified xsi:type="dcterms:W3CDTF">2022-02-18T06:36:02Z</dcterms:modified>
</cp:coreProperties>
</file>